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8_{8ED6992C-C6A2-4BA4-A4C2-C79CE91C8C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IS" sheetId="8" r:id="rId2"/>
    <sheet name="SILK_BS" sheetId="9" r:id="rId3"/>
    <sheet name="SILK_CFS" sheetId="10" r:id="rId4"/>
  </sheets>
  <definedNames>
    <definedName name="_xlnm._FilterDatabase" localSheetId="0" hidden="1">SILK_DCF!#REF!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" l="1"/>
  <c r="M21" i="1"/>
  <c r="N21" i="1"/>
  <c r="O21" i="1"/>
  <c r="P21" i="1"/>
  <c r="Q21" i="1"/>
  <c r="R21" i="1"/>
  <c r="S21" i="1"/>
  <c r="T21" i="1"/>
  <c r="L69" i="1"/>
  <c r="L70" i="1" s="1"/>
  <c r="M69" i="1"/>
  <c r="N69" i="1"/>
  <c r="O69" i="1"/>
  <c r="P69" i="1"/>
  <c r="Q69" i="1"/>
  <c r="R69" i="1"/>
  <c r="S69" i="1"/>
  <c r="T69" i="1"/>
  <c r="T70" i="1" s="1"/>
  <c r="N70" i="1"/>
  <c r="O70" i="1"/>
  <c r="P70" i="1"/>
  <c r="Q70" i="1"/>
  <c r="R70" i="1"/>
  <c r="S70" i="1"/>
  <c r="K70" i="1"/>
  <c r="K21" i="1" s="1"/>
  <c r="K22" i="1" s="1"/>
  <c r="K69" i="1"/>
  <c r="M75" i="1"/>
  <c r="N75" i="1"/>
  <c r="O75" i="1"/>
  <c r="P75" i="1"/>
  <c r="Q75" i="1"/>
  <c r="R75" i="1"/>
  <c r="S75" i="1"/>
  <c r="T75" i="1"/>
  <c r="L75" i="1"/>
  <c r="P59" i="1"/>
  <c r="Q59" i="1" s="1"/>
  <c r="R59" i="1" s="1"/>
  <c r="S59" i="1" s="1"/>
  <c r="T59" i="1" s="1"/>
  <c r="P74" i="1"/>
  <c r="Q74" i="1"/>
  <c r="R74" i="1"/>
  <c r="S74" i="1" s="1"/>
  <c r="T74" i="1" s="1"/>
  <c r="S19" i="1"/>
  <c r="T19" i="1"/>
  <c r="L20" i="1"/>
  <c r="L19" i="1" s="1"/>
  <c r="M20" i="1"/>
  <c r="M19" i="1" s="1"/>
  <c r="N20" i="1"/>
  <c r="N19" i="1" s="1"/>
  <c r="O20" i="1"/>
  <c r="O19" i="1" s="1"/>
  <c r="P20" i="1"/>
  <c r="P19" i="1" s="1"/>
  <c r="Q20" i="1"/>
  <c r="Q19" i="1" s="1"/>
  <c r="R20" i="1"/>
  <c r="R19" i="1" s="1"/>
  <c r="S20" i="1"/>
  <c r="T20" i="1"/>
  <c r="K20" i="1"/>
  <c r="K19" i="1" s="1"/>
  <c r="L34" i="1"/>
  <c r="M34" i="1"/>
  <c r="N34" i="1"/>
  <c r="O34" i="1"/>
  <c r="P34" i="1"/>
  <c r="Q34" i="1"/>
  <c r="R34" i="1"/>
  <c r="S34" i="1"/>
  <c r="T34" i="1"/>
  <c r="K34" i="1"/>
  <c r="M33" i="1"/>
  <c r="N33" i="1" s="1"/>
  <c r="O33" i="1" s="1"/>
  <c r="P33" i="1" s="1"/>
  <c r="Q33" i="1" s="1"/>
  <c r="R33" i="1" s="1"/>
  <c r="S33" i="1" s="1"/>
  <c r="T33" i="1" s="1"/>
  <c r="L33" i="1"/>
  <c r="X33" i="1"/>
  <c r="M32" i="1"/>
  <c r="N32" i="1" s="1"/>
  <c r="O32" i="1" s="1"/>
  <c r="P32" i="1" s="1"/>
  <c r="Q32" i="1" s="1"/>
  <c r="R32" i="1" s="1"/>
  <c r="S32" i="1" s="1"/>
  <c r="T32" i="1" s="1"/>
  <c r="L32" i="1"/>
  <c r="X32" i="1"/>
  <c r="L10" i="1"/>
  <c r="M10" i="1"/>
  <c r="N10" i="1"/>
  <c r="O10" i="1"/>
  <c r="P10" i="1"/>
  <c r="Q10" i="1"/>
  <c r="R10" i="1"/>
  <c r="S10" i="1"/>
  <c r="S11" i="1" s="1"/>
  <c r="S15" i="1" s="1"/>
  <c r="T10" i="1"/>
  <c r="T11" i="1" s="1"/>
  <c r="T15" i="1" s="1"/>
  <c r="L11" i="1"/>
  <c r="L15" i="1" s="1"/>
  <c r="M11" i="1"/>
  <c r="M15" i="1" s="1"/>
  <c r="N11" i="1"/>
  <c r="N15" i="1" s="1"/>
  <c r="O11" i="1"/>
  <c r="O15" i="1" s="1"/>
  <c r="P11" i="1"/>
  <c r="P15" i="1" s="1"/>
  <c r="Q11" i="1"/>
  <c r="Q15" i="1" s="1"/>
  <c r="R11" i="1"/>
  <c r="R15" i="1" s="1"/>
  <c r="L13" i="1"/>
  <c r="M13" i="1"/>
  <c r="N13" i="1"/>
  <c r="O13" i="1"/>
  <c r="P13" i="1"/>
  <c r="Q13" i="1"/>
  <c r="R13" i="1"/>
  <c r="S13" i="1"/>
  <c r="T13" i="1"/>
  <c r="L14" i="1"/>
  <c r="M14" i="1"/>
  <c r="N14" i="1"/>
  <c r="O14" i="1"/>
  <c r="P14" i="1"/>
  <c r="Q14" i="1"/>
  <c r="R14" i="1"/>
  <c r="S14" i="1"/>
  <c r="T14" i="1"/>
  <c r="K17" i="1"/>
  <c r="K16" i="1"/>
  <c r="K15" i="1"/>
  <c r="K14" i="1"/>
  <c r="K13" i="1"/>
  <c r="K11" i="1"/>
  <c r="K10" i="1"/>
  <c r="L30" i="1"/>
  <c r="M30" i="1"/>
  <c r="N30" i="1" s="1"/>
  <c r="O30" i="1" s="1"/>
  <c r="P30" i="1" s="1"/>
  <c r="Q30" i="1" s="1"/>
  <c r="R30" i="1" s="1"/>
  <c r="S30" i="1" s="1"/>
  <c r="T30" i="1" s="1"/>
  <c r="X30" i="1"/>
  <c r="M29" i="1"/>
  <c r="N29" i="1"/>
  <c r="O29" i="1"/>
  <c r="P29" i="1" s="1"/>
  <c r="Q29" i="1" s="1"/>
  <c r="R29" i="1" s="1"/>
  <c r="S29" i="1" s="1"/>
  <c r="T29" i="1" s="1"/>
  <c r="L29" i="1"/>
  <c r="X29" i="1"/>
  <c r="L9" i="1"/>
  <c r="M9" i="1"/>
  <c r="N9" i="1" s="1"/>
  <c r="O9" i="1" s="1"/>
  <c r="P9" i="1" s="1"/>
  <c r="Q9" i="1" s="1"/>
  <c r="R9" i="1" s="1"/>
  <c r="S9" i="1" s="1"/>
  <c r="T9" i="1" s="1"/>
  <c r="K9" i="1"/>
  <c r="R8" i="1"/>
  <c r="S8" i="1"/>
  <c r="T8" i="1"/>
  <c r="R26" i="1"/>
  <c r="S26" i="1" s="1"/>
  <c r="T26" i="1" s="1"/>
  <c r="F20" i="1"/>
  <c r="F32" i="1" s="1"/>
  <c r="F19" i="1"/>
  <c r="F33" i="1" s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M70" i="1" l="1"/>
  <c r="M22" i="1" s="1"/>
  <c r="O22" i="1"/>
  <c r="N22" i="1"/>
  <c r="L22" i="1"/>
  <c r="T22" i="1"/>
  <c r="S22" i="1"/>
  <c r="R22" i="1"/>
  <c r="Q22" i="1"/>
  <c r="P22" i="1"/>
  <c r="Q16" i="1"/>
  <c r="Q17" i="1" s="1"/>
  <c r="N16" i="1"/>
  <c r="N17" i="1" s="1"/>
  <c r="L16" i="1"/>
  <c r="L17" i="1" s="1"/>
  <c r="M16" i="1"/>
  <c r="M17" i="1"/>
  <c r="O16" i="1"/>
  <c r="O17" i="1"/>
  <c r="S16" i="1"/>
  <c r="S17" i="1" s="1"/>
  <c r="R16" i="1"/>
  <c r="R17" i="1" s="1"/>
  <c r="P16" i="1"/>
  <c r="P17" i="1" s="1"/>
  <c r="T16" i="1"/>
  <c r="T17" i="1" s="1"/>
  <c r="F15" i="1"/>
  <c r="F34" i="1"/>
  <c r="C39" i="8"/>
  <c r="D39" i="8"/>
  <c r="E39" i="8"/>
  <c r="F39" i="8"/>
  <c r="B39" i="8"/>
  <c r="C38" i="8"/>
  <c r="D38" i="8"/>
  <c r="E38" i="8"/>
  <c r="F38" i="8"/>
  <c r="B38" i="8"/>
  <c r="F16" i="1" l="1"/>
  <c r="F17" i="1" s="1"/>
  <c r="F22" i="1" s="1"/>
  <c r="G8" i="1"/>
  <c r="G20" i="1" l="1"/>
  <c r="G32" i="1" s="1"/>
  <c r="G9" i="1"/>
  <c r="G10" i="1"/>
  <c r="G29" i="1" s="1"/>
  <c r="G19" i="1"/>
  <c r="G33" i="1" s="1"/>
  <c r="G14" i="1"/>
  <c r="G31" i="1" s="1"/>
  <c r="G13" i="1"/>
  <c r="G30" i="1" s="1"/>
  <c r="H8" i="1"/>
  <c r="F59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G59" i="1" l="1"/>
  <c r="F60" i="1"/>
  <c r="F65" i="1"/>
  <c r="F67" i="1" s="1"/>
  <c r="F62" i="1"/>
  <c r="F66" i="1"/>
  <c r="F61" i="1"/>
  <c r="H9" i="1"/>
  <c r="H19" i="1"/>
  <c r="H10" i="1"/>
  <c r="H14" i="1"/>
  <c r="H31" i="1" s="1"/>
  <c r="H20" i="1"/>
  <c r="H32" i="1" s="1"/>
  <c r="H13" i="1"/>
  <c r="G11" i="1"/>
  <c r="G28" i="1"/>
  <c r="I8" i="1"/>
  <c r="F74" i="1"/>
  <c r="G74" i="1" s="1"/>
  <c r="H74" i="1" s="1"/>
  <c r="I74" i="1" s="1"/>
  <c r="J74" i="1" s="1"/>
  <c r="K74" i="1" s="1"/>
  <c r="L74" i="1" s="1"/>
  <c r="M74" i="1" s="1"/>
  <c r="N74" i="1" s="1"/>
  <c r="O74" i="1" s="1"/>
  <c r="H29" i="1" l="1"/>
  <c r="H33" i="1"/>
  <c r="H11" i="1"/>
  <c r="H28" i="1"/>
  <c r="H30" i="1"/>
  <c r="I19" i="1"/>
  <c r="I10" i="1"/>
  <c r="I14" i="1"/>
  <c r="I31" i="1" s="1"/>
  <c r="I9" i="1"/>
  <c r="I20" i="1"/>
  <c r="I32" i="1" s="1"/>
  <c r="I13" i="1"/>
  <c r="I30" i="1" s="1"/>
  <c r="G34" i="1"/>
  <c r="G15" i="1"/>
  <c r="F63" i="1"/>
  <c r="F69" i="1" s="1"/>
  <c r="F75" i="1" s="1"/>
  <c r="H59" i="1"/>
  <c r="G65" i="1"/>
  <c r="G67" i="1" s="1"/>
  <c r="G62" i="1"/>
  <c r="G60" i="1"/>
  <c r="G66" i="1"/>
  <c r="G61" i="1"/>
  <c r="J8" i="1"/>
  <c r="I29" i="1" l="1"/>
  <c r="G63" i="1"/>
  <c r="G69" i="1" s="1"/>
  <c r="G75" i="1" s="1"/>
  <c r="G16" i="1"/>
  <c r="G17" i="1" s="1"/>
  <c r="I59" i="1"/>
  <c r="H60" i="1"/>
  <c r="H65" i="1"/>
  <c r="H62" i="1"/>
  <c r="H61" i="1"/>
  <c r="H66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G70" i="1" l="1"/>
  <c r="G21" i="1" s="1"/>
  <c r="G22" i="1" s="1"/>
  <c r="J32" i="1"/>
  <c r="J11" i="1"/>
  <c r="J28" i="1"/>
  <c r="J33" i="1"/>
  <c r="J29" i="1"/>
  <c r="J59" i="1"/>
  <c r="I65" i="1"/>
  <c r="I60" i="1"/>
  <c r="I63" i="1" s="1"/>
  <c r="I62" i="1"/>
  <c r="I61" i="1"/>
  <c r="I66" i="1"/>
  <c r="J31" i="1"/>
  <c r="H67" i="1"/>
  <c r="H16" i="1"/>
  <c r="H17" i="1" s="1"/>
  <c r="I34" i="1"/>
  <c r="I15" i="1"/>
  <c r="J30" i="1"/>
  <c r="H63" i="1"/>
  <c r="I67" i="1" l="1"/>
  <c r="I69" i="1" s="1"/>
  <c r="K59" i="1"/>
  <c r="L59" i="1" s="1"/>
  <c r="M59" i="1" s="1"/>
  <c r="N59" i="1" s="1"/>
  <c r="O59" i="1" s="1"/>
  <c r="J65" i="1"/>
  <c r="J60" i="1"/>
  <c r="J62" i="1"/>
  <c r="J61" i="1"/>
  <c r="J66" i="1"/>
  <c r="I16" i="1"/>
  <c r="I17" i="1" s="1"/>
  <c r="H69" i="1"/>
  <c r="J34" i="1"/>
  <c r="J15" i="1"/>
  <c r="H75" i="1" l="1"/>
  <c r="H70" i="1"/>
  <c r="H21" i="1" s="1"/>
  <c r="H22" i="1" s="1"/>
  <c r="I75" i="1"/>
  <c r="I70" i="1"/>
  <c r="I21" i="1" s="1"/>
  <c r="I22" i="1" s="1"/>
  <c r="J67" i="1"/>
  <c r="J16" i="1"/>
  <c r="J17" i="1" s="1"/>
  <c r="J63" i="1"/>
  <c r="J69" i="1" s="1"/>
  <c r="J75" i="1" l="1"/>
  <c r="J70" i="1"/>
  <c r="J21" i="1" s="1"/>
  <c r="J22" i="1" s="1"/>
</calcChain>
</file>

<file path=xl/sharedStrings.xml><?xml version="1.0" encoding="utf-8"?>
<sst xmlns="http://schemas.openxmlformats.org/spreadsheetml/2006/main" count="387" uniqueCount="170">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</sst>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 applyFill="0"/>
    <xf numFmtId="0" fontId="1" fillId="0" borderId="0"/>
    <xf numFmtId="0" fontId="12" fillId="0" borderId="0"/>
  </cellStyleXfs>
  <cellXfs count="74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166" fontId="10" fillId="0" borderId="5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2" fillId="0" borderId="0" xfId="1" applyNumberFormat="1" applyFont="1" applyBorder="1"/>
    <xf numFmtId="37" fontId="7" fillId="0" borderId="0" xfId="1" applyNumberFormat="1" applyFont="1"/>
    <xf numFmtId="37" fontId="7" fillId="0" borderId="5" xfId="1" applyNumberFormat="1" applyFont="1" applyBorder="1"/>
    <xf numFmtId="37" fontId="7" fillId="0" borderId="0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</cellXfs>
  <cellStyles count="3">
    <cellStyle name="Normal" xfId="0" builtinId="0"/>
    <cellStyle name="Normal 2" xfId="1" xr:uid="{00000000-0005-0000-0000-000001000000}"/>
    <cellStyle name="Normal 2 2" xfId="2" xr:uid="{71BF252B-B29D-4A0E-A8D5-1F55FF0B8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X75"/>
  <sheetViews>
    <sheetView showGridLines="0" tabSelected="1" zoomScale="115" zoomScaleNormal="115" workbookViewId="0">
      <selection activeCell="J45" sqref="J45"/>
    </sheetView>
  </sheetViews>
  <sheetFormatPr defaultColWidth="9.21875" defaultRowHeight="13.8" outlineLevelRow="1" x14ac:dyDescent="0.25"/>
  <cols>
    <col min="1" max="1" width="3.77734375" style="1" customWidth="1"/>
    <col min="2" max="2" width="30" style="1" customWidth="1"/>
    <col min="3" max="3" width="5.5546875" style="1" customWidth="1"/>
    <col min="4" max="4" width="8.5546875" style="1" customWidth="1"/>
    <col min="5" max="5" width="9.77734375" style="1" customWidth="1"/>
    <col min="6" max="7" width="11.109375" style="1" bestFit="1" customWidth="1"/>
    <col min="8" max="20" width="11.5546875" style="1" bestFit="1" customWidth="1"/>
    <col min="21" max="16384" width="9.21875" style="1"/>
  </cols>
  <sheetData>
    <row r="2" spans="2:20" x14ac:dyDescent="0.25">
      <c r="B2" s="3" t="s">
        <v>44</v>
      </c>
    </row>
    <row r="3" spans="2:20" x14ac:dyDescent="0.25">
      <c r="B3" s="41" t="s">
        <v>166</v>
      </c>
      <c r="D3" s="41"/>
      <c r="E3" s="41"/>
    </row>
    <row r="4" spans="2:20" x14ac:dyDescent="0.25">
      <c r="B4" s="41"/>
      <c r="D4" s="41"/>
      <c r="E4" s="41"/>
    </row>
    <row r="5" spans="2:20" ht="14.4" x14ac:dyDescent="0.3">
      <c r="B5" s="5" t="s">
        <v>43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x14ac:dyDescent="0.25">
      <c r="C6" s="41"/>
      <c r="D6" s="41"/>
      <c r="E6" s="41"/>
    </row>
    <row r="7" spans="2:20" x14ac:dyDescent="0.25">
      <c r="B7" s="41"/>
      <c r="C7" s="41"/>
      <c r="D7" s="41"/>
      <c r="E7" s="41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x14ac:dyDescent="0.25">
      <c r="B8" s="41"/>
      <c r="C8" s="41"/>
      <c r="D8" s="41"/>
      <c r="E8" s="41"/>
      <c r="F8" s="40">
        <v>2017</v>
      </c>
      <c r="G8" s="39">
        <f>F8+1</f>
        <v>2018</v>
      </c>
      <c r="H8" s="39">
        <f t="shared" ref="H8:Q8" si="0">G8+1</f>
        <v>2019</v>
      </c>
      <c r="I8" s="39">
        <f t="shared" si="0"/>
        <v>2020</v>
      </c>
      <c r="J8" s="38">
        <f t="shared" si="0"/>
        <v>2021</v>
      </c>
      <c r="K8" s="37">
        <f t="shared" si="0"/>
        <v>2022</v>
      </c>
      <c r="L8" s="37">
        <f t="shared" si="0"/>
        <v>2023</v>
      </c>
      <c r="M8" s="37">
        <f t="shared" si="0"/>
        <v>2024</v>
      </c>
      <c r="N8" s="37">
        <f t="shared" si="0"/>
        <v>2025</v>
      </c>
      <c r="O8" s="37">
        <f t="shared" si="0"/>
        <v>2026</v>
      </c>
      <c r="P8" s="37">
        <f t="shared" si="0"/>
        <v>2027</v>
      </c>
      <c r="Q8" s="37">
        <f t="shared" si="0"/>
        <v>2028</v>
      </c>
      <c r="R8" s="37">
        <f t="shared" ref="R8" si="1">Q8+1</f>
        <v>2029</v>
      </c>
      <c r="S8" s="37">
        <f t="shared" ref="S8" si="2">R8+1</f>
        <v>2030</v>
      </c>
      <c r="T8" s="37">
        <f t="shared" ref="T8" si="3">S8+1</f>
        <v>2031</v>
      </c>
    </row>
    <row r="9" spans="2:20" x14ac:dyDescent="0.25">
      <c r="B9" s="1" t="s">
        <v>64</v>
      </c>
      <c r="F9" s="67">
        <f>INDEX(SILK_IS!$A$10:$F$39,MATCH(SILK_DCF!$B9,SILK_IS!$A$10:$A$39,0),MATCH(SILK_DCF!F$8,SILK_IS!$A$10:$F$10,0))</f>
        <v>14258</v>
      </c>
      <c r="G9" s="67">
        <f>INDEX(SILK_IS!$A$10:$F$39,MATCH(SILK_DCF!$B9,SILK_IS!$A$10:$A$39,0),MATCH(SILK_DCF!G$8,SILK_IS!$A$10:$F$10,0))</f>
        <v>34557</v>
      </c>
      <c r="H9" s="67">
        <f>INDEX(SILK_IS!$A$10:$F$39,MATCH(SILK_DCF!$B9,SILK_IS!$A$10:$A$39,0),MATCH(SILK_DCF!H$8,SILK_IS!$A$10:$F$10,0))</f>
        <v>63354</v>
      </c>
      <c r="I9" s="67">
        <f>INDEX(SILK_IS!$A$10:$F$39,MATCH(SILK_DCF!$B9,SILK_IS!$A$10:$A$39,0),MATCH(SILK_DCF!I$8,SILK_IS!$A$10:$F$10,0))</f>
        <v>75227</v>
      </c>
      <c r="J9" s="68">
        <f>INDEX(SILK_IS!$A$10:$F$39,MATCH(SILK_DCF!$B9,SILK_IS!$A$10:$A$39,0),MATCH(SILK_DCF!J$8,SILK_IS!$A$10:$F$10,0))</f>
        <v>101475</v>
      </c>
      <c r="K9" s="69">
        <f>J9*(1+K28)</f>
        <v>131917.5</v>
      </c>
      <c r="L9" s="69">
        <f t="shared" ref="L9:T9" si="4">K9*(1+L28)</f>
        <v>171492.75</v>
      </c>
      <c r="M9" s="69">
        <f t="shared" si="4"/>
        <v>214365.9375</v>
      </c>
      <c r="N9" s="69">
        <f t="shared" si="4"/>
        <v>263670.10312500002</v>
      </c>
      <c r="O9" s="69">
        <f t="shared" si="4"/>
        <v>316404.12375000003</v>
      </c>
      <c r="P9" s="69">
        <f t="shared" si="4"/>
        <v>363864.74231250002</v>
      </c>
      <c r="Q9" s="69">
        <f t="shared" si="4"/>
        <v>400251.21654375008</v>
      </c>
      <c r="R9" s="69">
        <f t="shared" si="4"/>
        <v>440276.33819812513</v>
      </c>
      <c r="S9" s="69">
        <f t="shared" si="4"/>
        <v>475498.44525397517</v>
      </c>
      <c r="T9" s="69">
        <f t="shared" si="4"/>
        <v>513538.32087429322</v>
      </c>
    </row>
    <row r="10" spans="2:20" x14ac:dyDescent="0.25">
      <c r="B10" s="1" t="s">
        <v>65</v>
      </c>
      <c r="F10" s="54">
        <f>INDEX(SILK_IS!$A$10:$F$39,MATCH(SILK_DCF!$B10,SILK_IS!$A$10:$A$39,0),MATCH(SILK_DCF!F$8,SILK_IS!$A$10:$F$10,0))</f>
        <v>5129</v>
      </c>
      <c r="G10" s="54">
        <f>INDEX(SILK_IS!$A$10:$F$39,MATCH(SILK_DCF!$B10,SILK_IS!$A$10:$A$39,0),MATCH(SILK_DCF!G$8,SILK_IS!$A$10:$F$10,0))</f>
        <v>10874</v>
      </c>
      <c r="H10" s="54">
        <f>INDEX(SILK_IS!$A$10:$F$39,MATCH(SILK_DCF!$B10,SILK_IS!$A$10:$A$39,0),MATCH(SILK_DCF!H$8,SILK_IS!$A$10:$F$10,0))</f>
        <v>15927</v>
      </c>
      <c r="I10" s="54">
        <f>INDEX(SILK_IS!$A$10:$F$39,MATCH(SILK_DCF!$B10,SILK_IS!$A$10:$A$39,0),MATCH(SILK_DCF!I$8,SILK_IS!$A$10:$F$10,0))</f>
        <v>21291</v>
      </c>
      <c r="J10" s="55">
        <f>INDEX(SILK_IS!$A$10:$F$39,MATCH(SILK_DCF!$B10,SILK_IS!$A$10:$A$39,0),MATCH(SILK_DCF!J$8,SILK_IS!$A$10:$F$10,0))</f>
        <v>25446</v>
      </c>
      <c r="K10" s="57">
        <f>K9*K29</f>
        <v>32979.375</v>
      </c>
      <c r="L10" s="57">
        <f t="shared" ref="L10:T10" si="5">L9*L29</f>
        <v>42492.092499999999</v>
      </c>
      <c r="M10" s="57">
        <f t="shared" si="5"/>
        <v>52638.746875000004</v>
      </c>
      <c r="N10" s="57">
        <f t="shared" si="5"/>
        <v>64159.725093750014</v>
      </c>
      <c r="O10" s="57">
        <f t="shared" si="5"/>
        <v>76288.549837500017</v>
      </c>
      <c r="P10" s="57">
        <f t="shared" si="5"/>
        <v>86923.243996875026</v>
      </c>
      <c r="Q10" s="57">
        <f t="shared" si="5"/>
        <v>94726.121248687545</v>
      </c>
      <c r="R10" s="57">
        <f t="shared" si="5"/>
        <v>103220.34151089382</v>
      </c>
      <c r="S10" s="57">
        <f t="shared" si="5"/>
        <v>110421.30562008984</v>
      </c>
      <c r="T10" s="57">
        <f t="shared" si="5"/>
        <v>118113.8138010875</v>
      </c>
    </row>
    <row r="11" spans="2:20" x14ac:dyDescent="0.25">
      <c r="B11" s="3" t="s">
        <v>42</v>
      </c>
      <c r="F11" s="58">
        <f>F9-F10</f>
        <v>9129</v>
      </c>
      <c r="G11" s="58">
        <f t="shared" ref="G11:K11" si="6">G9-G10</f>
        <v>23683</v>
      </c>
      <c r="H11" s="58">
        <f t="shared" si="6"/>
        <v>47427</v>
      </c>
      <c r="I11" s="58">
        <f t="shared" si="6"/>
        <v>53936</v>
      </c>
      <c r="J11" s="59">
        <f t="shared" si="6"/>
        <v>76029</v>
      </c>
      <c r="K11" s="60">
        <f t="shared" si="6"/>
        <v>98938.125</v>
      </c>
      <c r="L11" s="60">
        <f t="shared" ref="L11" si="7">L9-L10</f>
        <v>129000.6575</v>
      </c>
      <c r="M11" s="60">
        <f t="shared" ref="M11" si="8">M9-M10</f>
        <v>161727.19062499999</v>
      </c>
      <c r="N11" s="60">
        <f t="shared" ref="N11" si="9">N9-N10</f>
        <v>199510.37803125</v>
      </c>
      <c r="O11" s="60">
        <f t="shared" ref="O11" si="10">O9-O10</f>
        <v>240115.5739125</v>
      </c>
      <c r="P11" s="60">
        <f t="shared" ref="P11" si="11">P9-P10</f>
        <v>276941.49831562501</v>
      </c>
      <c r="Q11" s="60">
        <f t="shared" ref="Q11" si="12">Q9-Q10</f>
        <v>305525.09529506252</v>
      </c>
      <c r="R11" s="60">
        <f t="shared" ref="R11" si="13">R9-R10</f>
        <v>337055.99668723129</v>
      </c>
      <c r="S11" s="60">
        <f t="shared" ref="S11" si="14">S9-S10</f>
        <v>365077.13963388535</v>
      </c>
      <c r="T11" s="60">
        <f t="shared" ref="T11" si="15">T9-T10</f>
        <v>395424.50707320572</v>
      </c>
    </row>
    <row r="12" spans="2:20" x14ac:dyDescent="0.25">
      <c r="B12" s="3"/>
      <c r="F12" s="54"/>
      <c r="G12" s="54"/>
      <c r="H12" s="54"/>
      <c r="I12" s="54"/>
      <c r="J12" s="55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2:20" x14ac:dyDescent="0.25">
      <c r="B13" s="1" t="s">
        <v>67</v>
      </c>
      <c r="F13" s="54">
        <f>INDEX(SILK_IS!$A$10:$F$39,MATCH(SILK_DCF!$B13,SILK_IS!$A$10:$A$39,0),MATCH(SILK_DCF!F$8,SILK_IS!$A$10:$F$10,0))</f>
        <v>7242</v>
      </c>
      <c r="G13" s="54">
        <f>INDEX(SILK_IS!$A$10:$F$39,MATCH(SILK_DCF!$B13,SILK_IS!$A$10:$A$39,0),MATCH(SILK_DCF!G$8,SILK_IS!$A$10:$F$10,0))</f>
        <v>10258</v>
      </c>
      <c r="H13" s="54">
        <f>INDEX(SILK_IS!$A$10:$F$39,MATCH(SILK_DCF!$B13,SILK_IS!$A$10:$A$39,0),MATCH(SILK_DCF!H$8,SILK_IS!$A$10:$F$10,0))</f>
        <v>12272</v>
      </c>
      <c r="I13" s="54">
        <f>INDEX(SILK_IS!$A$10:$F$39,MATCH(SILK_DCF!$B13,SILK_IS!$A$10:$A$39,0),MATCH(SILK_DCF!I$8,SILK_IS!$A$10:$F$10,0))</f>
        <v>21271</v>
      </c>
      <c r="J13" s="55">
        <f>INDEX(SILK_IS!$A$10:$F$39,MATCH(SILK_DCF!$B13,SILK_IS!$A$10:$A$39,0),MATCH(SILK_DCF!J$8,SILK_IS!$A$10:$F$10,0))</f>
        <v>27110</v>
      </c>
      <c r="K13" s="57">
        <f>K9*K30</f>
        <v>19787.625</v>
      </c>
      <c r="L13" s="57">
        <f t="shared" ref="L13:T13" si="16">L9*L30</f>
        <v>23818.4375</v>
      </c>
      <c r="M13" s="57">
        <f t="shared" si="16"/>
        <v>27391.203125000004</v>
      </c>
      <c r="N13" s="57">
        <f t="shared" si="16"/>
        <v>30761.512031250008</v>
      </c>
      <c r="O13" s="57">
        <f t="shared" si="16"/>
        <v>33398.213062500006</v>
      </c>
      <c r="P13" s="57">
        <f t="shared" si="16"/>
        <v>34365.003440625005</v>
      </c>
      <c r="Q13" s="57">
        <f t="shared" si="16"/>
        <v>33354.268045312514</v>
      </c>
      <c r="R13" s="57">
        <f t="shared" si="16"/>
        <v>31797.735536531261</v>
      </c>
      <c r="S13" s="57">
        <f t="shared" si="16"/>
        <v>29058.238321076264</v>
      </c>
      <c r="T13" s="57">
        <f t="shared" si="16"/>
        <v>25676.916043714664</v>
      </c>
    </row>
    <row r="14" spans="2:20" x14ac:dyDescent="0.25">
      <c r="B14" s="1" t="s">
        <v>68</v>
      </c>
      <c r="F14" s="54">
        <f>INDEX(SILK_IS!$A$10:$F$39,MATCH(SILK_DCF!$B14,SILK_IS!$A$10:$A$39,0),MATCH(SILK_DCF!F$8,SILK_IS!$A$10:$F$10,0))</f>
        <v>20261</v>
      </c>
      <c r="G14" s="54">
        <f>INDEX(SILK_IS!$A$10:$F$39,MATCH(SILK_DCF!$B14,SILK_IS!$A$10:$A$39,0),MATCH(SILK_DCF!G$8,SILK_IS!$A$10:$F$10,0))</f>
        <v>34820</v>
      </c>
      <c r="H14" s="54">
        <f>INDEX(SILK_IS!$A$10:$F$39,MATCH(SILK_DCF!$B14,SILK_IS!$A$10:$A$39,0),MATCH(SILK_DCF!H$8,SILK_IS!$A$10:$F$10,0))</f>
        <v>63220</v>
      </c>
      <c r="I14" s="54">
        <f>INDEX(SILK_IS!$A$10:$F$39,MATCH(SILK_DCF!$B14,SILK_IS!$A$10:$A$39,0),MATCH(SILK_DCF!I$8,SILK_IS!$A$10:$F$10,0))</f>
        <v>75524</v>
      </c>
      <c r="J14" s="61">
        <f>INDEX(SILK_IS!$A$10:$F$39,MATCH(SILK_DCF!$B14,SILK_IS!$A$10:$A$39,0),MATCH(SILK_DCF!J$8,SILK_IS!$A$10:$F$10,0))</f>
        <v>96387</v>
      </c>
      <c r="K14" s="62">
        <f>K9*K31</f>
        <v>112129.875</v>
      </c>
      <c r="L14" s="63">
        <f t="shared" ref="L14:T14" si="17">L9*L31</f>
        <v>128619.5625</v>
      </c>
      <c r="M14" s="63">
        <f t="shared" si="17"/>
        <v>139337.859375</v>
      </c>
      <c r="N14" s="63">
        <f t="shared" si="17"/>
        <v>158202.06187500001</v>
      </c>
      <c r="O14" s="63">
        <f t="shared" si="17"/>
        <v>158202.06187500001</v>
      </c>
      <c r="P14" s="63">
        <f t="shared" si="17"/>
        <v>163739.13404062501</v>
      </c>
      <c r="Q14" s="63">
        <f t="shared" si="17"/>
        <v>160100.48661750005</v>
      </c>
      <c r="R14" s="63">
        <f t="shared" si="17"/>
        <v>167305.00851528754</v>
      </c>
      <c r="S14" s="63">
        <f t="shared" si="17"/>
        <v>171179.44029143106</v>
      </c>
      <c r="T14" s="63">
        <f t="shared" si="17"/>
        <v>179738.4123060026</v>
      </c>
    </row>
    <row r="15" spans="2:20" x14ac:dyDescent="0.25">
      <c r="B15" s="36" t="s">
        <v>41</v>
      </c>
      <c r="C15" s="36"/>
      <c r="D15" s="36"/>
      <c r="E15" s="36"/>
      <c r="F15" s="64">
        <f>F11-F13-F14</f>
        <v>-18374</v>
      </c>
      <c r="G15" s="64">
        <f t="shared" ref="G15:K15" si="18">G11-G13-G14</f>
        <v>-21395</v>
      </c>
      <c r="H15" s="64">
        <f t="shared" si="18"/>
        <v>-28065</v>
      </c>
      <c r="I15" s="64">
        <f t="shared" si="18"/>
        <v>-42859</v>
      </c>
      <c r="J15" s="65">
        <f t="shared" si="18"/>
        <v>-47468</v>
      </c>
      <c r="K15" s="60">
        <f t="shared" si="18"/>
        <v>-32979.375</v>
      </c>
      <c r="L15" s="60">
        <f t="shared" ref="L15" si="19">L11-L13-L14</f>
        <v>-23437.342499999999</v>
      </c>
      <c r="M15" s="60">
        <f t="shared" ref="M15" si="20">M11-M13-M14</f>
        <v>-5001.8718750000116</v>
      </c>
      <c r="N15" s="60">
        <f t="shared" ref="N15" si="21">N11-N13-N14</f>
        <v>10546.804124999966</v>
      </c>
      <c r="O15" s="60">
        <f t="shared" ref="O15" si="22">O11-O13-O14</f>
        <v>48515.298974999983</v>
      </c>
      <c r="P15" s="60">
        <f t="shared" ref="P15" si="23">P11-P13-P14</f>
        <v>78837.360834374995</v>
      </c>
      <c r="Q15" s="60">
        <f t="shared" ref="Q15" si="24">Q11-Q13-Q14</f>
        <v>112070.34063224998</v>
      </c>
      <c r="R15" s="60">
        <f t="shared" ref="R15" si="25">R11-R13-R14</f>
        <v>137953.2526354125</v>
      </c>
      <c r="S15" s="60">
        <f t="shared" ref="S15" si="26">S11-S13-S14</f>
        <v>164839.46102137803</v>
      </c>
      <c r="T15" s="60">
        <f t="shared" ref="T15" si="27">T11-T13-T14</f>
        <v>190009.17872348844</v>
      </c>
    </row>
    <row r="16" spans="2:20" x14ac:dyDescent="0.25">
      <c r="B16" s="1" t="s">
        <v>40</v>
      </c>
      <c r="C16" s="35"/>
      <c r="D16" s="35">
        <v>0.21</v>
      </c>
      <c r="F16" s="58">
        <f>IF(F15&lt;0,0,F15*$D$16)</f>
        <v>0</v>
      </c>
      <c r="G16" s="58">
        <f t="shared" ref="G16:K16" si="28">IF(G15&lt;0,0,G15*$D$16)</f>
        <v>0</v>
      </c>
      <c r="H16" s="58">
        <f t="shared" si="28"/>
        <v>0</v>
      </c>
      <c r="I16" s="58">
        <f t="shared" si="28"/>
        <v>0</v>
      </c>
      <c r="J16" s="59">
        <f t="shared" si="28"/>
        <v>0</v>
      </c>
      <c r="K16" s="66">
        <f t="shared" si="28"/>
        <v>0</v>
      </c>
      <c r="L16" s="66">
        <f t="shared" ref="L16" si="29">IF(L15&lt;0,0,L15*$D$16)</f>
        <v>0</v>
      </c>
      <c r="M16" s="66">
        <f t="shared" ref="M16" si="30">IF(M15&lt;0,0,M15*$D$16)</f>
        <v>0</v>
      </c>
      <c r="N16" s="66">
        <f t="shared" ref="N16" si="31">IF(N15&lt;0,0,N15*$D$16)</f>
        <v>2214.8288662499926</v>
      </c>
      <c r="O16" s="66">
        <f t="shared" ref="O16" si="32">IF(O15&lt;0,0,O15*$D$16)</f>
        <v>10188.212784749996</v>
      </c>
      <c r="P16" s="66">
        <f t="shared" ref="P16" si="33">IF(P15&lt;0,0,P15*$D$16)</f>
        <v>16555.84577521875</v>
      </c>
      <c r="Q16" s="66">
        <f t="shared" ref="Q16" si="34">IF(Q15&lt;0,0,Q15*$D$16)</f>
        <v>23534.771532772495</v>
      </c>
      <c r="R16" s="66">
        <f t="shared" ref="R16" si="35">IF(R15&lt;0,0,R15*$D$16)</f>
        <v>28970.183053436624</v>
      </c>
      <c r="S16" s="66">
        <f t="shared" ref="S16" si="36">IF(S15&lt;0,0,S15*$D$16)</f>
        <v>34616.286814489387</v>
      </c>
      <c r="T16" s="66">
        <f t="shared" ref="T16" si="37">IF(T15&lt;0,0,T15*$D$16)</f>
        <v>39901.927531932568</v>
      </c>
    </row>
    <row r="17" spans="2:24" x14ac:dyDescent="0.25">
      <c r="B17" s="13" t="s">
        <v>39</v>
      </c>
      <c r="C17" s="13"/>
      <c r="D17" s="13"/>
      <c r="E17" s="13"/>
      <c r="F17" s="64">
        <f>F15-F16</f>
        <v>-18374</v>
      </c>
      <c r="G17" s="64">
        <f t="shared" ref="G17:K17" si="38">G15-G16</f>
        <v>-21395</v>
      </c>
      <c r="H17" s="64">
        <f t="shared" si="38"/>
        <v>-28065</v>
      </c>
      <c r="I17" s="64">
        <f t="shared" si="38"/>
        <v>-42859</v>
      </c>
      <c r="J17" s="65">
        <f t="shared" si="38"/>
        <v>-47468</v>
      </c>
      <c r="K17" s="60">
        <f t="shared" si="38"/>
        <v>-32979.375</v>
      </c>
      <c r="L17" s="60">
        <f t="shared" ref="L17" si="39">L15-L16</f>
        <v>-23437.342499999999</v>
      </c>
      <c r="M17" s="60">
        <f t="shared" ref="M17" si="40">M15-M16</f>
        <v>-5001.8718750000116</v>
      </c>
      <c r="N17" s="60">
        <f t="shared" ref="N17" si="41">N15-N16</f>
        <v>8331.9752587499734</v>
      </c>
      <c r="O17" s="60">
        <f t="shared" ref="O17" si="42">O15-O16</f>
        <v>38327.086190249989</v>
      </c>
      <c r="P17" s="60">
        <f t="shared" ref="P17" si="43">P15-P16</f>
        <v>62281.515059156241</v>
      </c>
      <c r="Q17" s="60">
        <f t="shared" ref="Q17" si="44">Q15-Q16</f>
        <v>88535.569099477492</v>
      </c>
      <c r="R17" s="60">
        <f t="shared" ref="R17" si="45">R15-R16</f>
        <v>108983.06958197587</v>
      </c>
      <c r="S17" s="60">
        <f t="shared" ref="S17" si="46">S15-S16</f>
        <v>130223.17420688864</v>
      </c>
      <c r="T17" s="60">
        <f t="shared" ref="T17" si="47">T15-T16</f>
        <v>150107.25119155587</v>
      </c>
    </row>
    <row r="18" spans="2:24" x14ac:dyDescent="0.25">
      <c r="F18" s="58"/>
      <c r="G18" s="58"/>
      <c r="H18" s="58"/>
      <c r="I18" s="58"/>
      <c r="J18" s="59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4" x14ac:dyDescent="0.25">
      <c r="B19" s="1" t="s">
        <v>38</v>
      </c>
      <c r="F19" s="54">
        <f>INDEX(SILK_IS!$A$10:$F$39,MATCH(SILK_DCF!$B19,SILK_IS!$A$10:$A$39,0),MATCH(SILK_DCF!F$8,SILK_IS!$A$10:$F$10,0))</f>
        <v>129</v>
      </c>
      <c r="G19" s="54">
        <f>INDEX(SILK_IS!$A$10:$F$39,MATCH(SILK_DCF!$B19,SILK_IS!$A$10:$A$39,0),MATCH(SILK_DCF!G$8,SILK_IS!$A$10:$F$10,0))</f>
        <v>517</v>
      </c>
      <c r="H19" s="54">
        <f>INDEX(SILK_IS!$A$10:$F$39,MATCH(SILK_DCF!$B19,SILK_IS!$A$10:$A$39,0),MATCH(SILK_DCF!H$8,SILK_IS!$A$10:$F$10,0))</f>
        <v>712</v>
      </c>
      <c r="I19" s="54">
        <f>INDEX(SILK_IS!$A$10:$F$39,MATCH(SILK_DCF!$B19,SILK_IS!$A$10:$A$39,0),MATCH(SILK_DCF!I$8,SILK_IS!$A$10:$F$10,0))</f>
        <v>789</v>
      </c>
      <c r="J19" s="55">
        <f>INDEX(SILK_IS!$A$10:$F$39,MATCH(SILK_DCF!$B19,SILK_IS!$A$10:$A$39,0),MATCH(SILK_DCF!J$8,SILK_IS!$A$10:$F$10,0))</f>
        <v>1032</v>
      </c>
      <c r="K19" s="58">
        <f>-K20*K33</f>
        <v>1978.7624999999998</v>
      </c>
      <c r="L19" s="58">
        <f t="shared" ref="L19:T19" si="48">-L20*L33</f>
        <v>2858.2125000000001</v>
      </c>
      <c r="M19" s="58">
        <f t="shared" si="48"/>
        <v>3930.0421875000002</v>
      </c>
      <c r="N19" s="58">
        <f t="shared" si="48"/>
        <v>5273.4020625000003</v>
      </c>
      <c r="O19" s="58">
        <f t="shared" si="48"/>
        <v>6855.422681250001</v>
      </c>
      <c r="P19" s="58">
        <f t="shared" si="48"/>
        <v>8490.1773206250018</v>
      </c>
      <c r="Q19" s="58">
        <f t="shared" si="48"/>
        <v>10006.280413593753</v>
      </c>
      <c r="R19" s="58">
        <f t="shared" si="48"/>
        <v>11740.702351950005</v>
      </c>
      <c r="S19" s="58">
        <f t="shared" si="48"/>
        <v>13472.455948862633</v>
      </c>
      <c r="T19" s="58">
        <f t="shared" si="48"/>
        <v>15406.1496262288</v>
      </c>
    </row>
    <row r="20" spans="2:24" x14ac:dyDescent="0.25">
      <c r="B20" s="1" t="s">
        <v>37</v>
      </c>
      <c r="F20" s="54">
        <f>INDEX(SILK_IS!$A$10:$F$39,MATCH(SILK_DCF!$B20,SILK_IS!$A$10:$A$39,0),MATCH(SILK_DCF!F$8,SILK_IS!$A$10:$F$10,0))</f>
        <v>-443</v>
      </c>
      <c r="G20" s="54">
        <f>INDEX(SILK_IS!$A$10:$F$39,MATCH(SILK_DCF!$B20,SILK_IS!$A$10:$A$39,0),MATCH(SILK_DCF!G$8,SILK_IS!$A$10:$F$10,0))</f>
        <v>-2276</v>
      </c>
      <c r="H20" s="54">
        <f>INDEX(SILK_IS!$A$10:$F$39,MATCH(SILK_DCF!$B20,SILK_IS!$A$10:$A$39,0),MATCH(SILK_DCF!H$8,SILK_IS!$A$10:$F$10,0))</f>
        <v>-535</v>
      </c>
      <c r="I20" s="54">
        <f>INDEX(SILK_IS!$A$10:$F$39,MATCH(SILK_DCF!$B20,SILK_IS!$A$10:$A$39,0),MATCH(SILK_DCF!I$8,SILK_IS!$A$10:$F$10,0))</f>
        <v>-842</v>
      </c>
      <c r="J20" s="55">
        <f>INDEX(SILK_IS!$A$10:$F$39,MATCH(SILK_DCF!$B20,SILK_IS!$A$10:$A$39,0),MATCH(SILK_DCF!J$8,SILK_IS!$A$10:$F$10,0))</f>
        <v>-4758</v>
      </c>
      <c r="K20" s="56">
        <f>-K32*K9</f>
        <v>-3957.5249999999996</v>
      </c>
      <c r="L20" s="56">
        <f t="shared" ref="L20:T20" si="49">-L32*L9</f>
        <v>-5144.7825000000003</v>
      </c>
      <c r="M20" s="56">
        <f t="shared" si="49"/>
        <v>-6430.9781249999996</v>
      </c>
      <c r="N20" s="56">
        <f t="shared" si="49"/>
        <v>-7910.10309375</v>
      </c>
      <c r="O20" s="56">
        <f t="shared" si="49"/>
        <v>-9492.1237125000007</v>
      </c>
      <c r="P20" s="56">
        <f t="shared" si="49"/>
        <v>-10915.942269375</v>
      </c>
      <c r="Q20" s="56">
        <f t="shared" si="49"/>
        <v>-12007.536496312501</v>
      </c>
      <c r="R20" s="56">
        <f t="shared" si="49"/>
        <v>-13208.290145943753</v>
      </c>
      <c r="S20" s="56">
        <f t="shared" si="49"/>
        <v>-14264.953357619255</v>
      </c>
      <c r="T20" s="56">
        <f t="shared" si="49"/>
        <v>-15406.149626228796</v>
      </c>
    </row>
    <row r="21" spans="2:24" x14ac:dyDescent="0.25">
      <c r="B21" s="1" t="s">
        <v>36</v>
      </c>
      <c r="F21" s="58"/>
      <c r="G21" s="56">
        <f>-G70</f>
        <v>1253</v>
      </c>
      <c r="H21" s="56">
        <f t="shared" ref="H21:J21" si="50">-H70</f>
        <v>-2804</v>
      </c>
      <c r="I21" s="56">
        <f t="shared" si="50"/>
        <v>-1503</v>
      </c>
      <c r="J21" s="72">
        <f t="shared" si="50"/>
        <v>-1162</v>
      </c>
      <c r="K21" s="56">
        <f>-K70</f>
        <v>-2250.3999999999996</v>
      </c>
      <c r="L21" s="56">
        <f t="shared" ref="L21:T21" si="51">-L70</f>
        <v>-3166.0200000000004</v>
      </c>
      <c r="M21" s="56">
        <f t="shared" si="51"/>
        <v>-3429.8550000000014</v>
      </c>
      <c r="N21" s="56">
        <f t="shared" si="51"/>
        <v>-3944.3332499999997</v>
      </c>
      <c r="O21" s="56">
        <f t="shared" si="51"/>
        <v>-4218.7216500000031</v>
      </c>
      <c r="P21" s="56">
        <f t="shared" si="51"/>
        <v>-3796.8494849999988</v>
      </c>
      <c r="Q21" s="56">
        <f t="shared" si="51"/>
        <v>-2910.9179385000025</v>
      </c>
      <c r="R21" s="56">
        <f t="shared" si="51"/>
        <v>-3202.0097323500086</v>
      </c>
      <c r="S21" s="56">
        <f t="shared" si="51"/>
        <v>-2817.7685644680023</v>
      </c>
      <c r="T21" s="56">
        <f t="shared" si="51"/>
        <v>-3043.1900496254384</v>
      </c>
    </row>
    <row r="22" spans="2:24" x14ac:dyDescent="0.25">
      <c r="B22" s="3" t="s">
        <v>35</v>
      </c>
      <c r="C22" s="3"/>
      <c r="D22" s="3"/>
      <c r="E22" s="3"/>
      <c r="F22" s="70">
        <f>SUM(F17:F21)</f>
        <v>-18688</v>
      </c>
      <c r="G22" s="70">
        <f t="shared" ref="G22:L22" si="52">SUM(G17:G21)</f>
        <v>-21901</v>
      </c>
      <c r="H22" s="70">
        <f t="shared" si="52"/>
        <v>-30692</v>
      </c>
      <c r="I22" s="70">
        <f t="shared" si="52"/>
        <v>-44415</v>
      </c>
      <c r="J22" s="71">
        <f t="shared" si="52"/>
        <v>-52356</v>
      </c>
      <c r="K22" s="70">
        <f t="shared" si="52"/>
        <v>-37208.537499999999</v>
      </c>
      <c r="L22" s="70">
        <f t="shared" ref="L22" si="53">SUM(L17:L21)</f>
        <v>-28889.932499999999</v>
      </c>
      <c r="M22" s="70">
        <f t="shared" ref="M22" si="54">SUM(M17:M21)</f>
        <v>-10932.662812500013</v>
      </c>
      <c r="N22" s="70">
        <f t="shared" ref="N22" si="55">SUM(N17:N21)</f>
        <v>1750.9409774999731</v>
      </c>
      <c r="O22" s="70">
        <f t="shared" ref="O22" si="56">SUM(O17:O21)</f>
        <v>31471.66350899998</v>
      </c>
      <c r="P22" s="70">
        <f t="shared" ref="P22" si="57">SUM(P17:P21)</f>
        <v>56058.900625406248</v>
      </c>
      <c r="Q22" s="70">
        <f t="shared" ref="Q22" si="58">SUM(Q17:Q21)</f>
        <v>83623.395078258734</v>
      </c>
      <c r="R22" s="70">
        <f t="shared" ref="R22" si="59">SUM(R17:R21)</f>
        <v>104313.47205563211</v>
      </c>
      <c r="S22" s="70">
        <f t="shared" ref="S22" si="60">SUM(S17:S21)</f>
        <v>126612.90823366401</v>
      </c>
      <c r="T22" s="70">
        <f t="shared" ref="T22" si="61">SUM(T17:T21)</f>
        <v>147064.06114193046</v>
      </c>
    </row>
    <row r="23" spans="2:24" x14ac:dyDescent="0.25">
      <c r="C23" s="3"/>
      <c r="D23" s="3"/>
      <c r="E23" s="3"/>
      <c r="F23" s="34"/>
      <c r="G23" s="34"/>
      <c r="H23" s="34"/>
      <c r="I23" s="34"/>
      <c r="J23" s="34"/>
    </row>
    <row r="24" spans="2:24" x14ac:dyDescent="0.25">
      <c r="F24" s="34"/>
    </row>
    <row r="25" spans="2:24" x14ac:dyDescent="0.25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x14ac:dyDescent="0.25">
      <c r="F26" s="33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x14ac:dyDescent="0.25">
      <c r="B27" s="3" t="s">
        <v>34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x14ac:dyDescent="0.25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x14ac:dyDescent="0.25">
      <c r="B29" s="1" t="s">
        <v>167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x14ac:dyDescent="0.25">
      <c r="B30" s="1" t="s">
        <v>169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x14ac:dyDescent="0.25">
      <c r="B31" s="1" t="s">
        <v>168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x14ac:dyDescent="0.25">
      <c r="B32" s="1" t="s">
        <v>33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x14ac:dyDescent="0.25">
      <c r="B33" s="1" t="s">
        <v>32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x14ac:dyDescent="0.25">
      <c r="B34" s="1" t="s">
        <v>31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x14ac:dyDescent="0.25">
      <c r="F35" s="2"/>
      <c r="G35" s="2"/>
      <c r="H35" s="2"/>
      <c r="I35" s="2"/>
      <c r="J35" s="2"/>
      <c r="K35" s="32"/>
      <c r="L35" s="2"/>
      <c r="M35" s="2"/>
      <c r="N35" s="2"/>
      <c r="O35" s="2"/>
      <c r="P35" s="2"/>
      <c r="Q35" s="2"/>
      <c r="R35" s="2"/>
      <c r="S35" s="2"/>
      <c r="T35" s="2"/>
    </row>
    <row r="36" spans="2:24" ht="14.4" x14ac:dyDescent="0.3">
      <c r="B36" s="5" t="s">
        <v>30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hidden="1" outlineLevel="1" x14ac:dyDescent="0.25"/>
    <row r="38" spans="2:24" hidden="1" outlineLevel="1" x14ac:dyDescent="0.25">
      <c r="F38" s="14" t="s">
        <v>3</v>
      </c>
      <c r="G38" s="13"/>
      <c r="H38" s="13"/>
      <c r="I38" s="12"/>
      <c r="K38" s="14" t="s">
        <v>29</v>
      </c>
      <c r="L38" s="13"/>
      <c r="M38" s="13"/>
      <c r="N38" s="12"/>
    </row>
    <row r="39" spans="2:24" hidden="1" outlineLevel="1" x14ac:dyDescent="0.25">
      <c r="F39" s="11" t="s">
        <v>28</v>
      </c>
      <c r="I39" s="29"/>
      <c r="K39" s="11"/>
      <c r="N39" s="15"/>
    </row>
    <row r="40" spans="2:24" hidden="1" outlineLevel="1" x14ac:dyDescent="0.25">
      <c r="F40" s="11" t="s">
        <v>27</v>
      </c>
      <c r="I40" s="28"/>
      <c r="K40" s="11" t="s">
        <v>26</v>
      </c>
      <c r="N40" s="10"/>
    </row>
    <row r="41" spans="2:24" hidden="1" outlineLevel="1" x14ac:dyDescent="0.25">
      <c r="F41" s="11" t="s">
        <v>2</v>
      </c>
      <c r="I41" s="31"/>
      <c r="K41" s="11" t="s">
        <v>25</v>
      </c>
      <c r="N41" s="30"/>
    </row>
    <row r="42" spans="2:24" hidden="1" outlineLevel="1" x14ac:dyDescent="0.25">
      <c r="F42" s="11" t="s">
        <v>24</v>
      </c>
      <c r="I42" s="23"/>
      <c r="K42" s="11" t="s">
        <v>24</v>
      </c>
      <c r="N42" s="23"/>
      <c r="O42" s="22"/>
      <c r="P42" s="22"/>
      <c r="Q42" s="22"/>
      <c r="R42" s="22"/>
      <c r="S42" s="22"/>
      <c r="T42" s="22"/>
    </row>
    <row r="43" spans="2:24" hidden="1" outlineLevel="1" x14ac:dyDescent="0.25">
      <c r="F43" s="11" t="s">
        <v>23</v>
      </c>
      <c r="I43" s="29"/>
      <c r="K43" s="11" t="s">
        <v>23</v>
      </c>
      <c r="N43" s="29"/>
      <c r="O43" s="22"/>
      <c r="P43" s="22"/>
      <c r="Q43" s="22"/>
      <c r="R43" s="22"/>
      <c r="S43" s="22"/>
      <c r="T43" s="22"/>
    </row>
    <row r="44" spans="2:24" hidden="1" outlineLevel="1" x14ac:dyDescent="0.25">
      <c r="F44" s="11" t="s">
        <v>22</v>
      </c>
      <c r="I44" s="10"/>
      <c r="K44" s="11" t="s">
        <v>22</v>
      </c>
      <c r="N44" s="10"/>
    </row>
    <row r="45" spans="2:24" hidden="1" outlineLevel="1" x14ac:dyDescent="0.25">
      <c r="F45" s="11"/>
      <c r="I45" s="10"/>
      <c r="K45" s="11"/>
      <c r="N45" s="10"/>
    </row>
    <row r="46" spans="2:24" hidden="1" outlineLevel="1" x14ac:dyDescent="0.25">
      <c r="F46" s="11" t="s">
        <v>21</v>
      </c>
      <c r="I46" s="10"/>
      <c r="K46" s="11" t="s">
        <v>21</v>
      </c>
      <c r="N46" s="10"/>
    </row>
    <row r="47" spans="2:24" hidden="1" outlineLevel="1" x14ac:dyDescent="0.25">
      <c r="F47" s="11" t="s">
        <v>20</v>
      </c>
      <c r="I47" s="10"/>
      <c r="K47" s="11" t="s">
        <v>20</v>
      </c>
      <c r="N47" s="10"/>
    </row>
    <row r="48" spans="2:24" hidden="1" outlineLevel="1" x14ac:dyDescent="0.25">
      <c r="F48" s="11" t="s">
        <v>19</v>
      </c>
      <c r="I48" s="24"/>
      <c r="K48" s="11" t="s">
        <v>19</v>
      </c>
      <c r="N48" s="24"/>
    </row>
    <row r="49" spans="2:20" hidden="1" outlineLevel="1" x14ac:dyDescent="0.25">
      <c r="F49" s="11" t="s">
        <v>18</v>
      </c>
      <c r="I49" s="10"/>
      <c r="K49" s="11" t="s">
        <v>18</v>
      </c>
      <c r="N49" s="10"/>
    </row>
    <row r="50" spans="2:20" hidden="1" outlineLevel="1" x14ac:dyDescent="0.25">
      <c r="F50" s="11" t="s">
        <v>17</v>
      </c>
      <c r="I50" s="28"/>
      <c r="K50" s="11" t="s">
        <v>17</v>
      </c>
      <c r="N50" s="28"/>
    </row>
    <row r="51" spans="2:20" hidden="1" outlineLevel="1" x14ac:dyDescent="0.25">
      <c r="F51" s="9" t="s">
        <v>16</v>
      </c>
      <c r="G51" s="8"/>
      <c r="H51" s="8"/>
      <c r="I51" s="27"/>
      <c r="K51" s="9" t="s">
        <v>16</v>
      </c>
      <c r="L51" s="8"/>
      <c r="M51" s="8"/>
      <c r="N51" s="27"/>
    </row>
    <row r="52" spans="2:20" hidden="1" outlineLevel="1" x14ac:dyDescent="0.25"/>
    <row r="53" spans="2:20" hidden="1" outlineLevel="1" x14ac:dyDescent="0.25">
      <c r="E53" s="26"/>
    </row>
    <row r="54" spans="2:20" hidden="1" outlineLevel="1" x14ac:dyDescent="0.25">
      <c r="G54" s="25"/>
    </row>
    <row r="55" spans="2:20" ht="14.4" collapsed="1" x14ac:dyDescent="0.3">
      <c r="B55" s="5" t="s">
        <v>15</v>
      </c>
      <c r="C55" s="4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8" spans="2:20" x14ac:dyDescent="0.25">
      <c r="F58" s="21" t="s">
        <v>6</v>
      </c>
      <c r="G58" s="20"/>
      <c r="H58" s="20"/>
      <c r="I58" s="20"/>
      <c r="J58" s="19"/>
      <c r="K58" s="21" t="s">
        <v>5</v>
      </c>
      <c r="L58" s="20"/>
      <c r="M58" s="20"/>
      <c r="N58" s="20"/>
      <c r="O58" s="19"/>
      <c r="P58" s="19"/>
      <c r="Q58" s="19"/>
      <c r="R58" s="19"/>
      <c r="S58" s="19"/>
      <c r="T58" s="19"/>
    </row>
    <row r="59" spans="2:20" x14ac:dyDescent="0.25">
      <c r="F59" s="18">
        <f>F8</f>
        <v>2017</v>
      </c>
      <c r="G59" s="16">
        <f t="shared" ref="G59:O59" si="76">F59+1</f>
        <v>2018</v>
      </c>
      <c r="H59" s="16">
        <f t="shared" si="76"/>
        <v>2019</v>
      </c>
      <c r="I59" s="16">
        <f t="shared" si="76"/>
        <v>2020</v>
      </c>
      <c r="J59" s="17">
        <f t="shared" si="76"/>
        <v>2021</v>
      </c>
      <c r="K59" s="16">
        <f t="shared" si="76"/>
        <v>2022</v>
      </c>
      <c r="L59" s="16">
        <f t="shared" si="76"/>
        <v>2023</v>
      </c>
      <c r="M59" s="16">
        <f t="shared" si="76"/>
        <v>2024</v>
      </c>
      <c r="N59" s="16">
        <f t="shared" si="76"/>
        <v>2025</v>
      </c>
      <c r="O59" s="16">
        <f t="shared" si="76"/>
        <v>2026</v>
      </c>
      <c r="P59" s="16">
        <f t="shared" ref="P59" si="77">O59+1</f>
        <v>2027</v>
      </c>
      <c r="Q59" s="16">
        <f t="shared" ref="Q59" si="78">P59+1</f>
        <v>2028</v>
      </c>
      <c r="R59" s="16">
        <f t="shared" ref="R59" si="79">Q59+1</f>
        <v>2029</v>
      </c>
      <c r="S59" s="16">
        <f t="shared" ref="S59" si="80">R59+1</f>
        <v>2030</v>
      </c>
      <c r="T59" s="16">
        <f t="shared" ref="T59" si="81">S59+1</f>
        <v>2031</v>
      </c>
    </row>
    <row r="60" spans="2:20" x14ac:dyDescent="0.25">
      <c r="B60" s="1" t="s">
        <v>14</v>
      </c>
      <c r="F60" s="67">
        <f>INDEX(SILK_BS!$A$10:$F$62,MATCH(SILK_DCF!$B60,SILK_BS!$A$10:$A$62,0),MATCH(SILK_DCF!F$59,SILK_BS!$A$10:$F$10,0))</f>
        <v>42073</v>
      </c>
      <c r="G60" s="67">
        <f>INDEX(SILK_BS!$A$10:$F$62,MATCH(SILK_DCF!$B60,SILK_BS!$A$10:$A$62,0),MATCH(SILK_DCF!G$59,SILK_BS!$A$10:$F$10,0))</f>
        <v>36662</v>
      </c>
      <c r="H60" s="67">
        <f>INDEX(SILK_BS!$A$10:$F$62,MATCH(SILK_DCF!$B60,SILK_BS!$A$10:$A$62,0),MATCH(SILK_DCF!H$59,SILK_BS!$A$10:$F$10,0))</f>
        <v>112490</v>
      </c>
      <c r="I60" s="67">
        <f>INDEX(SILK_BS!$A$10:$F$62,MATCH(SILK_DCF!$B60,SILK_BS!$A$10:$A$62,0),MATCH(SILK_DCF!I$59,SILK_BS!$A$10:$F$10,0))</f>
        <v>173328</v>
      </c>
      <c r="J60" s="68">
        <f>INDEX(SILK_BS!$A$10:$F$62,MATCH(SILK_DCF!$B60,SILK_BS!$A$10:$A$62,0),MATCH(SILK_DCF!J$59,SILK_BS!$A$10:$F$10,0))</f>
        <v>143326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2:20" x14ac:dyDescent="0.25">
      <c r="B61" s="1" t="s">
        <v>13</v>
      </c>
      <c r="F61" s="54">
        <f>INDEX(SILK_BS!$A$10:$F$62,MATCH(SILK_DCF!$B61,SILK_BS!$A$10:$A$62,0),MATCH(SILK_DCF!F$59,SILK_BS!$A$10:$F$10,0))</f>
        <v>33331</v>
      </c>
      <c r="G61" s="54">
        <f>INDEX(SILK_BS!$A$10:$F$62,MATCH(SILK_DCF!$B61,SILK_BS!$A$10:$A$62,0),MATCH(SILK_DCF!G$59,SILK_BS!$A$10:$F$10,0))</f>
        <v>24990</v>
      </c>
      <c r="H61" s="54">
        <f>INDEX(SILK_BS!$A$10:$F$62,MATCH(SILK_DCF!$B61,SILK_BS!$A$10:$A$62,0),MATCH(SILK_DCF!H$59,SILK_BS!$A$10:$F$10,0))</f>
        <v>39181</v>
      </c>
      <c r="I61" s="54">
        <f>INDEX(SILK_BS!$A$10:$F$62,MATCH(SILK_DCF!$B61,SILK_BS!$A$10:$A$62,0),MATCH(SILK_DCF!I$59,SILK_BS!$A$10:$F$10,0))</f>
        <v>69466</v>
      </c>
      <c r="J61" s="55">
        <f>INDEX(SILK_BS!$A$10:$F$62,MATCH(SILK_DCF!$B61,SILK_BS!$A$10:$A$62,0),MATCH(SILK_DCF!J$59,SILK_BS!$A$10:$F$10,0))</f>
        <v>110231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2:20" x14ac:dyDescent="0.25">
      <c r="B62" s="1" t="s">
        <v>12</v>
      </c>
      <c r="F62" s="54">
        <f>INDEX(SILK_BS!$A$10:$F$62,MATCH(SILK_DCF!$B62,SILK_BS!$A$10:$A$62,0),MATCH(SILK_DCF!F$59,SILK_BS!$A$10:$F$10,0))</f>
        <v>0</v>
      </c>
      <c r="G62" s="54">
        <f>INDEX(SILK_BS!$A$10:$F$62,MATCH(SILK_DCF!$B62,SILK_BS!$A$10:$A$62,0),MATCH(SILK_DCF!G$59,SILK_BS!$A$10:$F$10,0))</f>
        <v>0</v>
      </c>
      <c r="H62" s="54">
        <f>INDEX(SILK_BS!$A$10:$F$62,MATCH(SILK_DCF!$B62,SILK_BS!$A$10:$A$62,0),MATCH(SILK_DCF!H$59,SILK_BS!$A$10:$F$10,0))</f>
        <v>51508</v>
      </c>
      <c r="I62" s="54">
        <f>INDEX(SILK_BS!$A$10:$F$62,MATCH(SILK_DCF!$B62,SILK_BS!$A$10:$A$62,0),MATCH(SILK_DCF!I$59,SILK_BS!$A$10:$F$10,0))</f>
        <v>78016</v>
      </c>
      <c r="J62" s="55">
        <f>INDEX(SILK_BS!$A$10:$F$62,MATCH(SILK_DCF!$B62,SILK_BS!$A$10:$A$62,0),MATCH(SILK_DCF!J$59,SILK_BS!$A$10:$F$10,0))</f>
        <v>0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2:20" x14ac:dyDescent="0.25">
      <c r="B63" s="1" t="s">
        <v>11</v>
      </c>
      <c r="F63" s="56">
        <f>F60-F61-F62</f>
        <v>8742</v>
      </c>
      <c r="G63" s="56">
        <f t="shared" ref="G63:J63" si="82">G60-G61-G62</f>
        <v>11672</v>
      </c>
      <c r="H63" s="56">
        <f t="shared" si="82"/>
        <v>21801</v>
      </c>
      <c r="I63" s="56">
        <f t="shared" si="82"/>
        <v>25846</v>
      </c>
      <c r="J63" s="72">
        <f t="shared" si="82"/>
        <v>33095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2:20" x14ac:dyDescent="0.25">
      <c r="F64" s="56"/>
      <c r="G64" s="56"/>
      <c r="H64" s="56"/>
      <c r="I64" s="56"/>
      <c r="J64" s="72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2:20" x14ac:dyDescent="0.25">
      <c r="B65" s="1" t="s">
        <v>10</v>
      </c>
      <c r="F65" s="54">
        <f>INDEX(SILK_BS!$A$10:$F$62,MATCH(SILK_DCF!$B65,SILK_BS!$A$10:$A$62,0),MATCH(SILK_DCF!F$59,SILK_BS!$A$10:$F$10,0))</f>
        <v>4655</v>
      </c>
      <c r="G65" s="54">
        <f>INDEX(SILK_BS!$A$10:$F$62,MATCH(SILK_DCF!$B65,SILK_BS!$A$10:$A$62,0),MATCH(SILK_DCF!G$59,SILK_BS!$A$10:$F$10,0))</f>
        <v>8838</v>
      </c>
      <c r="H65" s="54">
        <f>INDEX(SILK_BS!$A$10:$F$62,MATCH(SILK_DCF!$B65,SILK_BS!$A$10:$A$62,0),MATCH(SILK_DCF!H$59,SILK_BS!$A$10:$F$10,0))</f>
        <v>16932</v>
      </c>
      <c r="I65" s="54">
        <f>INDEX(SILK_BS!$A$10:$F$62,MATCH(SILK_DCF!$B65,SILK_BS!$A$10:$A$62,0),MATCH(SILK_DCF!I$59,SILK_BS!$A$10:$F$10,0))</f>
        <v>19555</v>
      </c>
      <c r="J65" s="55">
        <f>INDEX(SILK_BS!$A$10:$F$62,MATCH(SILK_DCF!$B65,SILK_BS!$A$10:$A$62,0),MATCH(SILK_DCF!J$59,SILK_BS!$A$10:$F$10,0))</f>
        <v>26086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2:20" x14ac:dyDescent="0.25">
      <c r="B66" s="1" t="s">
        <v>112</v>
      </c>
      <c r="F66" s="54">
        <f>INDEX(SILK_BS!$A$10:$F$62,MATCH(SILK_DCF!$B66,SILK_BS!$A$10:$A$62,0),MATCH(SILK_DCF!F$59,SILK_BS!$A$10:$F$10,0))</f>
        <v>0</v>
      </c>
      <c r="G66" s="54">
        <f>INDEX(SILK_BS!$A$10:$F$62,MATCH(SILK_DCF!$B66,SILK_BS!$A$10:$A$62,0),MATCH(SILK_DCF!G$59,SILK_BS!$A$10:$F$10,0))</f>
        <v>0</v>
      </c>
      <c r="H66" s="54">
        <f>INDEX(SILK_BS!$A$10:$F$62,MATCH(SILK_DCF!$B66,SILK_BS!$A$10:$A$62,0),MATCH(SILK_DCF!H$59,SILK_BS!$A$10:$F$10,0))</f>
        <v>769</v>
      </c>
      <c r="I66" s="54">
        <f>INDEX(SILK_BS!$A$10:$F$62,MATCH(SILK_DCF!$B66,SILK_BS!$A$10:$A$62,0),MATCH(SILK_DCF!I$59,SILK_BS!$A$10:$F$10,0))</f>
        <v>850</v>
      </c>
      <c r="J66" s="55">
        <f>INDEX(SILK_BS!$A$10:$F$62,MATCH(SILK_DCF!$B66,SILK_BS!$A$10:$A$62,0),MATCH(SILK_DCF!J$59,SILK_BS!$A$10:$F$10,0))</f>
        <v>1294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2:20" x14ac:dyDescent="0.25">
      <c r="B67" s="1" t="s">
        <v>9</v>
      </c>
      <c r="F67" s="56">
        <f>F65-F66</f>
        <v>4655</v>
      </c>
      <c r="G67" s="56">
        <f t="shared" ref="G67:J67" si="83">G65-G66</f>
        <v>8838</v>
      </c>
      <c r="H67" s="56">
        <f t="shared" si="83"/>
        <v>16163</v>
      </c>
      <c r="I67" s="56">
        <f t="shared" si="83"/>
        <v>18705</v>
      </c>
      <c r="J67" s="72">
        <f t="shared" si="83"/>
        <v>24792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2:20" x14ac:dyDescent="0.25">
      <c r="F68" s="56"/>
      <c r="G68" s="56"/>
      <c r="H68" s="56"/>
      <c r="I68" s="56"/>
      <c r="J68" s="72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2:20" x14ac:dyDescent="0.25">
      <c r="B69" s="3" t="s">
        <v>8</v>
      </c>
      <c r="F69" s="56">
        <f>F63-F67</f>
        <v>4087</v>
      </c>
      <c r="G69" s="56">
        <f t="shared" ref="G69:J69" si="84">G63-G67</f>
        <v>2834</v>
      </c>
      <c r="H69" s="56">
        <f t="shared" si="84"/>
        <v>5638</v>
      </c>
      <c r="I69" s="56">
        <f t="shared" si="84"/>
        <v>7141</v>
      </c>
      <c r="J69" s="72">
        <f t="shared" si="84"/>
        <v>8303</v>
      </c>
      <c r="K69" s="56">
        <f>K75*K9</f>
        <v>10553.4</v>
      </c>
      <c r="L69" s="56">
        <f t="shared" ref="L69:T69" si="85">L75*L9</f>
        <v>13719.42</v>
      </c>
      <c r="M69" s="56">
        <f t="shared" si="85"/>
        <v>17149.275000000001</v>
      </c>
      <c r="N69" s="56">
        <f t="shared" si="85"/>
        <v>21093.608250000001</v>
      </c>
      <c r="O69" s="56">
        <f t="shared" si="85"/>
        <v>25312.329900000004</v>
      </c>
      <c r="P69" s="56">
        <f t="shared" si="85"/>
        <v>29109.179385000003</v>
      </c>
      <c r="Q69" s="56">
        <f t="shared" si="85"/>
        <v>32020.097323500006</v>
      </c>
      <c r="R69" s="56">
        <f t="shared" si="85"/>
        <v>35222.107055850014</v>
      </c>
      <c r="S69" s="56">
        <f t="shared" si="85"/>
        <v>38039.875620318016</v>
      </c>
      <c r="T69" s="56">
        <f t="shared" si="85"/>
        <v>41083.065669943455</v>
      </c>
    </row>
    <row r="70" spans="2:20" x14ac:dyDescent="0.25">
      <c r="B70" s="3" t="s">
        <v>7</v>
      </c>
      <c r="F70" s="69"/>
      <c r="G70" s="69">
        <f>G69-F69</f>
        <v>-1253</v>
      </c>
      <c r="H70" s="69">
        <f t="shared" ref="H70:K70" si="86">H69-G69</f>
        <v>2804</v>
      </c>
      <c r="I70" s="69">
        <f t="shared" si="86"/>
        <v>1503</v>
      </c>
      <c r="J70" s="73">
        <f t="shared" si="86"/>
        <v>1162</v>
      </c>
      <c r="K70" s="69">
        <f t="shared" si="86"/>
        <v>2250.3999999999996</v>
      </c>
      <c r="L70" s="69">
        <f t="shared" ref="L70" si="87">L69-K69</f>
        <v>3166.0200000000004</v>
      </c>
      <c r="M70" s="69">
        <f t="shared" ref="M70" si="88">M69-L69</f>
        <v>3429.8550000000014</v>
      </c>
      <c r="N70" s="69">
        <f t="shared" ref="N70" si="89">N69-M69</f>
        <v>3944.3332499999997</v>
      </c>
      <c r="O70" s="69">
        <f t="shared" ref="O70" si="90">O69-N69</f>
        <v>4218.7216500000031</v>
      </c>
      <c r="P70" s="69">
        <f t="shared" ref="P70" si="91">P69-O69</f>
        <v>3796.8494849999988</v>
      </c>
      <c r="Q70" s="69">
        <f t="shared" ref="Q70" si="92">Q69-P69</f>
        <v>2910.9179385000025</v>
      </c>
      <c r="R70" s="69">
        <f t="shared" ref="R70" si="93">R69-Q69</f>
        <v>3202.0097323500086</v>
      </c>
      <c r="S70" s="69">
        <f t="shared" ref="S70" si="94">S69-R69</f>
        <v>2817.7685644680023</v>
      </c>
      <c r="T70" s="69">
        <f t="shared" ref="T70" si="95">T69-S69</f>
        <v>3043.1900496254384</v>
      </c>
    </row>
    <row r="73" spans="2:20" x14ac:dyDescent="0.25">
      <c r="F73" s="21" t="s">
        <v>6</v>
      </c>
      <c r="G73" s="20"/>
      <c r="H73" s="20"/>
      <c r="I73" s="20"/>
      <c r="J73" s="19"/>
      <c r="K73" s="21" t="s">
        <v>5</v>
      </c>
      <c r="L73" s="20"/>
      <c r="M73" s="20"/>
      <c r="N73" s="20"/>
      <c r="O73" s="19"/>
      <c r="P73" s="19"/>
      <c r="Q73" s="19"/>
      <c r="R73" s="19"/>
      <c r="S73" s="19"/>
      <c r="T73" s="19"/>
    </row>
    <row r="74" spans="2:20" x14ac:dyDescent="0.25">
      <c r="F74" s="18">
        <f>F59</f>
        <v>2017</v>
      </c>
      <c r="G74" s="16">
        <f t="shared" ref="G74:O74" si="96">F74+1</f>
        <v>2018</v>
      </c>
      <c r="H74" s="16">
        <f t="shared" si="96"/>
        <v>2019</v>
      </c>
      <c r="I74" s="16">
        <f t="shared" si="96"/>
        <v>2020</v>
      </c>
      <c r="J74" s="17">
        <f t="shared" si="96"/>
        <v>2021</v>
      </c>
      <c r="K74" s="16">
        <f t="shared" si="96"/>
        <v>2022</v>
      </c>
      <c r="L74" s="16">
        <f t="shared" si="96"/>
        <v>2023</v>
      </c>
      <c r="M74" s="16">
        <f t="shared" si="96"/>
        <v>2024</v>
      </c>
      <c r="N74" s="16">
        <f t="shared" si="96"/>
        <v>2025</v>
      </c>
      <c r="O74" s="16">
        <f t="shared" si="96"/>
        <v>2026</v>
      </c>
      <c r="P74" s="16">
        <f t="shared" ref="P74" si="97">O74+1</f>
        <v>2027</v>
      </c>
      <c r="Q74" s="16">
        <f t="shared" ref="Q74" si="98">P74+1</f>
        <v>2028</v>
      </c>
      <c r="R74" s="16">
        <f t="shared" ref="R74" si="99">Q74+1</f>
        <v>2029</v>
      </c>
      <c r="S74" s="16">
        <f t="shared" ref="S74" si="100">R74+1</f>
        <v>2030</v>
      </c>
      <c r="T74" s="16">
        <f t="shared" ref="T74" si="101">S74+1</f>
        <v>2031</v>
      </c>
    </row>
    <row r="75" spans="2:20" x14ac:dyDescent="0.25">
      <c r="B75" s="1" t="s">
        <v>4</v>
      </c>
      <c r="F75" s="6">
        <f>F69/F9</f>
        <v>0.2866460934212372</v>
      </c>
      <c r="G75" s="6">
        <f t="shared" ref="G75:J75" si="102">G69/G9</f>
        <v>8.2009433689267011E-2</v>
      </c>
      <c r="H75" s="6">
        <f t="shared" si="102"/>
        <v>8.8992013132556738E-2</v>
      </c>
      <c r="I75" s="6">
        <f t="shared" si="102"/>
        <v>9.4926023900993001E-2</v>
      </c>
      <c r="J75" s="15">
        <f t="shared" si="102"/>
        <v>8.1823109140182315E-2</v>
      </c>
      <c r="K75" s="7">
        <v>0.08</v>
      </c>
      <c r="L75" s="6">
        <f>$K$75</f>
        <v>0.08</v>
      </c>
      <c r="M75" s="6">
        <f t="shared" ref="M75:T75" si="103">$K$75</f>
        <v>0.08</v>
      </c>
      <c r="N75" s="6">
        <f t="shared" si="103"/>
        <v>0.08</v>
      </c>
      <c r="O75" s="6">
        <f t="shared" si="103"/>
        <v>0.08</v>
      </c>
      <c r="P75" s="6">
        <f t="shared" si="103"/>
        <v>0.08</v>
      </c>
      <c r="Q75" s="6">
        <f t="shared" si="103"/>
        <v>0.08</v>
      </c>
      <c r="R75" s="6">
        <f t="shared" si="103"/>
        <v>0.08</v>
      </c>
      <c r="S75" s="6">
        <f t="shared" si="103"/>
        <v>0.08</v>
      </c>
      <c r="T75" s="6">
        <f t="shared" si="103"/>
        <v>0.08</v>
      </c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dimension ref="A4:G39"/>
  <sheetViews>
    <sheetView workbookViewId="0">
      <selection activeCell="A38" sqref="A38"/>
    </sheetView>
  </sheetViews>
  <sheetFormatPr defaultRowHeight="13.2" x14ac:dyDescent="0.25"/>
  <cols>
    <col min="1" max="1" width="50" style="43" customWidth="1"/>
    <col min="2" max="196" width="12" style="43" customWidth="1"/>
    <col min="197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x14ac:dyDescent="0.25">
      <c r="A7" s="45" t="s">
        <v>47</v>
      </c>
    </row>
    <row r="10" spans="1:7" x14ac:dyDescent="0.25">
      <c r="A10" s="46" t="s">
        <v>48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64</v>
      </c>
      <c r="B16" s="50">
        <v>101475</v>
      </c>
      <c r="C16" s="50">
        <v>75227</v>
      </c>
      <c r="D16" s="50">
        <v>63354</v>
      </c>
      <c r="E16" s="50">
        <v>34557</v>
      </c>
      <c r="F16" s="50">
        <v>14258</v>
      </c>
      <c r="G16" s="49"/>
    </row>
    <row r="17" spans="1:7" x14ac:dyDescent="0.25">
      <c r="A17" s="49" t="s">
        <v>65</v>
      </c>
      <c r="B17" s="50">
        <v>25446</v>
      </c>
      <c r="C17" s="50">
        <v>21291</v>
      </c>
      <c r="D17" s="50">
        <v>15927</v>
      </c>
      <c r="E17" s="50">
        <v>10874</v>
      </c>
      <c r="F17" s="50">
        <v>5129</v>
      </c>
      <c r="G17" s="49"/>
    </row>
    <row r="18" spans="1:7" x14ac:dyDescent="0.25">
      <c r="A18" s="49" t="s">
        <v>66</v>
      </c>
      <c r="B18" s="50">
        <v>76029</v>
      </c>
      <c r="C18" s="50">
        <v>53936</v>
      </c>
      <c r="D18" s="50">
        <v>47427</v>
      </c>
      <c r="E18" s="50">
        <v>23683</v>
      </c>
      <c r="F18" s="50">
        <v>9129</v>
      </c>
      <c r="G18" s="49"/>
    </row>
    <row r="19" spans="1:7" x14ac:dyDescent="0.25">
      <c r="A19" s="49" t="s">
        <v>67</v>
      </c>
      <c r="B19" s="50">
        <v>27110</v>
      </c>
      <c r="C19" s="50">
        <v>21271</v>
      </c>
      <c r="D19" s="50">
        <v>12272</v>
      </c>
      <c r="E19" s="50">
        <v>10258</v>
      </c>
      <c r="F19" s="50">
        <v>7242</v>
      </c>
      <c r="G19" s="49"/>
    </row>
    <row r="20" spans="1:7" x14ac:dyDescent="0.25">
      <c r="A20" s="49" t="s">
        <v>68</v>
      </c>
      <c r="B20" s="50">
        <v>96387</v>
      </c>
      <c r="C20" s="50">
        <v>75524</v>
      </c>
      <c r="D20" s="50">
        <v>63220</v>
      </c>
      <c r="E20" s="50">
        <v>34820</v>
      </c>
      <c r="F20" s="50">
        <v>20261</v>
      </c>
      <c r="G20" s="49"/>
    </row>
    <row r="21" spans="1:7" x14ac:dyDescent="0.25">
      <c r="A21" s="49" t="s">
        <v>69</v>
      </c>
      <c r="B21" s="50">
        <v>123497</v>
      </c>
      <c r="C21" s="50">
        <v>96795</v>
      </c>
      <c r="D21" s="50">
        <v>75492</v>
      </c>
      <c r="E21" s="50">
        <v>45078</v>
      </c>
      <c r="F21" s="50">
        <v>27503</v>
      </c>
      <c r="G21" s="49"/>
    </row>
    <row r="22" spans="1:7" x14ac:dyDescent="0.25">
      <c r="A22" s="49" t="s">
        <v>70</v>
      </c>
      <c r="B22" s="50">
        <v>-47468</v>
      </c>
      <c r="C22" s="50">
        <v>-42859</v>
      </c>
      <c r="D22" s="50">
        <v>-28065</v>
      </c>
      <c r="E22" s="50">
        <v>-21395</v>
      </c>
      <c r="F22" s="50">
        <v>-18374</v>
      </c>
      <c r="G22" s="49"/>
    </row>
    <row r="23" spans="1:7" x14ac:dyDescent="0.25">
      <c r="A23" s="49" t="s">
        <v>71</v>
      </c>
      <c r="B23" s="50">
        <v>198</v>
      </c>
      <c r="C23" s="50">
        <v>1104</v>
      </c>
      <c r="D23" s="50">
        <v>1656</v>
      </c>
      <c r="E23" s="50">
        <v>189</v>
      </c>
      <c r="F23" s="50">
        <v>34</v>
      </c>
      <c r="G23" s="49"/>
    </row>
    <row r="24" spans="1:7" x14ac:dyDescent="0.25">
      <c r="A24" s="49" t="s">
        <v>72</v>
      </c>
      <c r="B24" s="50">
        <v>2518</v>
      </c>
      <c r="C24" s="50">
        <v>4411</v>
      </c>
      <c r="D24" s="50">
        <v>4952</v>
      </c>
      <c r="E24" s="50">
        <v>4361</v>
      </c>
      <c r="F24" s="50">
        <v>3943</v>
      </c>
      <c r="G24" s="49"/>
    </row>
    <row r="25" spans="1:7" x14ac:dyDescent="0.25">
      <c r="A25" s="49" t="s">
        <v>73</v>
      </c>
      <c r="B25" s="51" t="s">
        <v>74</v>
      </c>
      <c r="C25" s="50">
        <v>-1119</v>
      </c>
      <c r="D25" s="51" t="s">
        <v>74</v>
      </c>
      <c r="E25" s="51" t="s">
        <v>74</v>
      </c>
      <c r="F25" s="51" t="s">
        <v>74</v>
      </c>
      <c r="G25" s="49"/>
    </row>
    <row r="26" spans="1:7" x14ac:dyDescent="0.25">
      <c r="A26" s="49" t="s">
        <v>75</v>
      </c>
      <c r="B26" s="50">
        <v>-23</v>
      </c>
      <c r="C26" s="50">
        <v>-80</v>
      </c>
      <c r="D26" s="50">
        <v>-21054</v>
      </c>
      <c r="E26" s="50">
        <v>-12063</v>
      </c>
      <c r="F26" s="50">
        <v>2927</v>
      </c>
      <c r="G26" s="49"/>
    </row>
    <row r="27" spans="1:7" x14ac:dyDescent="0.25">
      <c r="A27" s="49" t="s">
        <v>76</v>
      </c>
      <c r="B27" s="50">
        <v>-49811</v>
      </c>
      <c r="C27" s="50">
        <v>-47365</v>
      </c>
      <c r="D27" s="50">
        <v>-52415</v>
      </c>
      <c r="E27" s="50">
        <v>-37630</v>
      </c>
      <c r="F27" s="50">
        <v>-19356</v>
      </c>
      <c r="G27" s="49"/>
    </row>
    <row r="28" spans="1:7" x14ac:dyDescent="0.25">
      <c r="A28" s="49" t="s">
        <v>77</v>
      </c>
      <c r="B28" s="51" t="s">
        <v>74</v>
      </c>
      <c r="C28" s="51" t="s">
        <v>74</v>
      </c>
      <c r="D28" s="51" t="s">
        <v>74</v>
      </c>
      <c r="E28" s="50">
        <v>1</v>
      </c>
      <c r="F28" s="51" t="s">
        <v>74</v>
      </c>
      <c r="G28" s="49"/>
    </row>
    <row r="29" spans="1:7" x14ac:dyDescent="0.25">
      <c r="A29" s="49" t="s">
        <v>78</v>
      </c>
      <c r="B29" s="51" t="s">
        <v>74</v>
      </c>
      <c r="C29" s="50">
        <v>-47365</v>
      </c>
      <c r="D29" s="50">
        <v>-52415</v>
      </c>
      <c r="E29" s="50">
        <v>-37629</v>
      </c>
      <c r="F29" s="50">
        <v>-19356</v>
      </c>
      <c r="G29" s="49"/>
    </row>
    <row r="30" spans="1:7" x14ac:dyDescent="0.25">
      <c r="A30" s="49" t="s">
        <v>79</v>
      </c>
      <c r="B30" s="52">
        <v>34635.358</v>
      </c>
      <c r="C30" s="52">
        <v>32965.538999999997</v>
      </c>
      <c r="D30" s="52">
        <v>22956.679</v>
      </c>
      <c r="E30" s="52">
        <v>960.88199999999995</v>
      </c>
      <c r="F30" s="52">
        <v>434.15800000000002</v>
      </c>
      <c r="G30" s="49"/>
    </row>
    <row r="31" spans="1:7" x14ac:dyDescent="0.25">
      <c r="A31" s="49" t="s">
        <v>80</v>
      </c>
      <c r="B31" s="52">
        <v>34635.358</v>
      </c>
      <c r="C31" s="52">
        <v>32965.538999999997</v>
      </c>
      <c r="D31" s="52">
        <v>22956.679</v>
      </c>
      <c r="E31" s="52">
        <v>960.88199999999995</v>
      </c>
      <c r="F31" s="52">
        <v>434.15800000000002</v>
      </c>
      <c r="G31" s="49"/>
    </row>
    <row r="32" spans="1:7" x14ac:dyDescent="0.25">
      <c r="A32" s="49" t="s">
        <v>81</v>
      </c>
      <c r="B32" s="52">
        <v>34980.896000000001</v>
      </c>
      <c r="C32" s="52">
        <v>34249.648999999998</v>
      </c>
      <c r="D32" s="52">
        <v>31255.267</v>
      </c>
      <c r="E32" s="53">
        <v>1135.31</v>
      </c>
      <c r="F32" s="53">
        <v>663.27</v>
      </c>
      <c r="G32" s="49"/>
    </row>
    <row r="33" spans="1:7" x14ac:dyDescent="0.25">
      <c r="A33" s="49" t="s">
        <v>82</v>
      </c>
      <c r="B33" s="53">
        <v>-1.44</v>
      </c>
      <c r="C33" s="53">
        <v>-1.44</v>
      </c>
      <c r="D33" s="53">
        <v>-2.2799999999999998</v>
      </c>
      <c r="E33" s="53">
        <v>-39.159999999999997</v>
      </c>
      <c r="F33" s="53">
        <v>-44.58</v>
      </c>
      <c r="G33" s="49"/>
    </row>
    <row r="34" spans="1:7" x14ac:dyDescent="0.25">
      <c r="A34" s="49" t="s">
        <v>83</v>
      </c>
      <c r="B34" s="53">
        <v>-1.44</v>
      </c>
      <c r="C34" s="53">
        <v>-1.44</v>
      </c>
      <c r="D34" s="53">
        <v>-2.2799999999999998</v>
      </c>
      <c r="E34" s="53">
        <v>-39.159999999999997</v>
      </c>
      <c r="F34" s="53">
        <v>-44.58</v>
      </c>
      <c r="G34" s="49"/>
    </row>
    <row r="35" spans="1:7" x14ac:dyDescent="0.25">
      <c r="A35" s="49" t="s">
        <v>84</v>
      </c>
      <c r="B35" s="50">
        <v>352</v>
      </c>
      <c r="C35" s="50">
        <v>281</v>
      </c>
      <c r="D35" s="50">
        <v>224</v>
      </c>
      <c r="E35" s="50">
        <v>176</v>
      </c>
      <c r="F35" s="51" t="s">
        <v>74</v>
      </c>
      <c r="G35" s="49"/>
    </row>
    <row r="36" spans="1:7" x14ac:dyDescent="0.25">
      <c r="A36" s="49" t="s">
        <v>85</v>
      </c>
      <c r="B36" s="50">
        <v>62</v>
      </c>
      <c r="C36" s="50">
        <v>72</v>
      </c>
      <c r="D36" s="50">
        <v>91</v>
      </c>
      <c r="E36" s="50">
        <v>67</v>
      </c>
      <c r="F36" s="51" t="s">
        <v>74</v>
      </c>
      <c r="G36" s="49"/>
    </row>
    <row r="38" spans="1:7" ht="13.8" x14ac:dyDescent="0.25">
      <c r="A38" s="1" t="s">
        <v>38</v>
      </c>
      <c r="B38" s="50">
        <f>SILK_CFS!B17</f>
        <v>1032</v>
      </c>
      <c r="C38" s="50">
        <f>SILK_CFS!C17</f>
        <v>789</v>
      </c>
      <c r="D38" s="50">
        <f>SILK_CFS!D17</f>
        <v>712</v>
      </c>
      <c r="E38" s="50">
        <f>SILK_CFS!E17</f>
        <v>517</v>
      </c>
      <c r="F38" s="50">
        <f>SILK_CFS!F17</f>
        <v>129</v>
      </c>
    </row>
    <row r="39" spans="1:7" ht="13.8" x14ac:dyDescent="0.25">
      <c r="A39" s="1" t="s">
        <v>37</v>
      </c>
      <c r="B39" s="50">
        <f>SILK_CFS!B37</f>
        <v>-4758</v>
      </c>
      <c r="C39" s="50">
        <f>SILK_CFS!C37</f>
        <v>-842</v>
      </c>
      <c r="D39" s="50">
        <f>SILK_CFS!D37</f>
        <v>-535</v>
      </c>
      <c r="E39" s="50">
        <f>SILK_CFS!E37</f>
        <v>-2276</v>
      </c>
      <c r="F39" s="50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dimension ref="A4:G62"/>
  <sheetViews>
    <sheetView topLeftCell="A16" workbookViewId="0">
      <selection activeCell="F44" sqref="F44"/>
    </sheetView>
  </sheetViews>
  <sheetFormatPr defaultRowHeight="13.2" x14ac:dyDescent="0.25"/>
  <cols>
    <col min="1" max="1" width="30" style="43" customWidth="1"/>
    <col min="2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ht="26.4" x14ac:dyDescent="0.25">
      <c r="A7" s="45" t="s">
        <v>47</v>
      </c>
    </row>
    <row r="10" spans="1:7" ht="26.4" x14ac:dyDescent="0.25">
      <c r="A10" s="46" t="s">
        <v>86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ht="26.4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ht="26.4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13</v>
      </c>
      <c r="B16" s="50">
        <v>110231</v>
      </c>
      <c r="C16" s="50">
        <v>69466</v>
      </c>
      <c r="D16" s="50">
        <v>39181</v>
      </c>
      <c r="E16" s="50">
        <v>24990</v>
      </c>
      <c r="F16" s="50">
        <v>33331</v>
      </c>
      <c r="G16" s="49"/>
    </row>
    <row r="17" spans="1:7" x14ac:dyDescent="0.25">
      <c r="A17" s="49" t="s">
        <v>12</v>
      </c>
      <c r="B17" s="51"/>
      <c r="C17" s="50">
        <v>78016</v>
      </c>
      <c r="D17" s="50">
        <v>51508</v>
      </c>
      <c r="E17" s="51"/>
      <c r="F17" s="51"/>
      <c r="G17" s="49"/>
    </row>
    <row r="18" spans="1:7" x14ac:dyDescent="0.25">
      <c r="A18" s="49" t="s">
        <v>87</v>
      </c>
      <c r="B18" s="50">
        <v>11838</v>
      </c>
      <c r="C18" s="50">
        <v>9083</v>
      </c>
      <c r="D18" s="50">
        <v>8646</v>
      </c>
      <c r="E18" s="50">
        <v>6405</v>
      </c>
      <c r="F18" s="50">
        <v>5826</v>
      </c>
      <c r="G18" s="49"/>
    </row>
    <row r="19" spans="1:7" x14ac:dyDescent="0.25">
      <c r="A19" s="49" t="s">
        <v>88</v>
      </c>
      <c r="B19" s="50">
        <v>6</v>
      </c>
      <c r="C19" s="50">
        <v>13</v>
      </c>
      <c r="D19" s="50">
        <v>45</v>
      </c>
      <c r="E19" s="50">
        <v>1885</v>
      </c>
      <c r="F19" s="50">
        <v>611</v>
      </c>
      <c r="G19" s="49"/>
    </row>
    <row r="20" spans="1:7" x14ac:dyDescent="0.25">
      <c r="A20" s="49" t="s">
        <v>89</v>
      </c>
      <c r="B20" s="50">
        <v>11832</v>
      </c>
      <c r="C20" s="50">
        <v>9070</v>
      </c>
      <c r="D20" s="50">
        <v>8601</v>
      </c>
      <c r="E20" s="50">
        <v>4520</v>
      </c>
      <c r="F20" s="50">
        <v>5215</v>
      </c>
      <c r="G20" s="49"/>
    </row>
    <row r="21" spans="1:7" x14ac:dyDescent="0.25">
      <c r="A21" s="49" t="s">
        <v>90</v>
      </c>
      <c r="B21" s="50">
        <v>2447</v>
      </c>
      <c r="C21" s="50">
        <v>1785</v>
      </c>
      <c r="D21" s="50">
        <v>1203</v>
      </c>
      <c r="E21" s="50">
        <v>1054</v>
      </c>
      <c r="F21" s="50">
        <v>506</v>
      </c>
      <c r="G21" s="49"/>
    </row>
    <row r="22" spans="1:7" x14ac:dyDescent="0.25">
      <c r="A22" s="49" t="s">
        <v>91</v>
      </c>
      <c r="B22" s="50">
        <v>15437</v>
      </c>
      <c r="C22" s="50">
        <v>10599</v>
      </c>
      <c r="D22" s="50">
        <v>9119</v>
      </c>
      <c r="E22" s="50">
        <v>4690</v>
      </c>
      <c r="F22" s="50">
        <v>2742</v>
      </c>
      <c r="G22" s="49"/>
    </row>
    <row r="23" spans="1:7" x14ac:dyDescent="0.25">
      <c r="A23" s="49" t="s">
        <v>92</v>
      </c>
      <c r="B23" s="50">
        <v>33</v>
      </c>
      <c r="C23" s="50">
        <v>2395</v>
      </c>
      <c r="D23" s="51" t="s">
        <v>74</v>
      </c>
      <c r="E23" s="51" t="s">
        <v>74</v>
      </c>
      <c r="F23" s="51" t="s">
        <v>74</v>
      </c>
      <c r="G23" s="49"/>
    </row>
    <row r="24" spans="1:7" x14ac:dyDescent="0.25">
      <c r="A24" s="49" t="s">
        <v>93</v>
      </c>
      <c r="B24" s="50">
        <v>17851</v>
      </c>
      <c r="C24" s="50">
        <v>9989</v>
      </c>
      <c r="D24" s="50">
        <v>10322</v>
      </c>
      <c r="E24" s="50">
        <v>5744</v>
      </c>
      <c r="F24" s="50">
        <v>3248</v>
      </c>
      <c r="G24" s="49"/>
    </row>
    <row r="25" spans="1:7" x14ac:dyDescent="0.25">
      <c r="A25" s="49" t="s">
        <v>94</v>
      </c>
      <c r="B25" s="50">
        <v>3412</v>
      </c>
      <c r="C25" s="50">
        <v>6787</v>
      </c>
      <c r="D25" s="50">
        <v>2878</v>
      </c>
      <c r="E25" s="50">
        <v>1408</v>
      </c>
      <c r="F25" s="50">
        <v>279</v>
      </c>
      <c r="G25" s="49"/>
    </row>
    <row r="26" spans="1:7" x14ac:dyDescent="0.25">
      <c r="A26" s="49" t="s">
        <v>14</v>
      </c>
      <c r="B26" s="50">
        <v>143326</v>
      </c>
      <c r="C26" s="50">
        <v>173328</v>
      </c>
      <c r="D26" s="50">
        <v>112490</v>
      </c>
      <c r="E26" s="50">
        <v>36662</v>
      </c>
      <c r="F26" s="50">
        <v>42073</v>
      </c>
      <c r="G26" s="49"/>
    </row>
    <row r="27" spans="1:7" x14ac:dyDescent="0.25">
      <c r="A27" s="49" t="s">
        <v>95</v>
      </c>
      <c r="B27" s="51" t="s">
        <v>74</v>
      </c>
      <c r="C27" s="51" t="s">
        <v>74</v>
      </c>
      <c r="D27" s="50">
        <v>18224</v>
      </c>
      <c r="E27" s="51" t="s">
        <v>74</v>
      </c>
      <c r="F27" s="51" t="s">
        <v>74</v>
      </c>
      <c r="G27" s="49"/>
    </row>
    <row r="28" spans="1:7" x14ac:dyDescent="0.25">
      <c r="A28" s="49" t="s">
        <v>96</v>
      </c>
      <c r="B28" s="50">
        <v>1005</v>
      </c>
      <c r="C28" s="50">
        <v>726</v>
      </c>
      <c r="D28" s="50">
        <v>657</v>
      </c>
      <c r="E28" s="50">
        <v>517</v>
      </c>
      <c r="F28" s="50">
        <v>76</v>
      </c>
      <c r="G28" s="49"/>
    </row>
    <row r="29" spans="1:7" x14ac:dyDescent="0.25">
      <c r="A29" s="49" t="s">
        <v>97</v>
      </c>
      <c r="B29" s="50">
        <v>2945</v>
      </c>
      <c r="C29" s="50">
        <v>1699</v>
      </c>
      <c r="D29" s="50">
        <v>1295</v>
      </c>
      <c r="E29" s="50">
        <v>1217</v>
      </c>
      <c r="F29" s="50">
        <v>1059</v>
      </c>
      <c r="G29" s="49"/>
    </row>
    <row r="30" spans="1:7" x14ac:dyDescent="0.25">
      <c r="A30" s="49" t="s">
        <v>98</v>
      </c>
      <c r="B30" s="50">
        <v>284</v>
      </c>
      <c r="C30" s="50">
        <v>226</v>
      </c>
      <c r="D30" s="50">
        <v>18</v>
      </c>
      <c r="E30" s="50">
        <v>76</v>
      </c>
      <c r="F30" s="50">
        <v>405</v>
      </c>
      <c r="G30" s="49"/>
    </row>
    <row r="31" spans="1:7" x14ac:dyDescent="0.25">
      <c r="A31" s="49" t="s">
        <v>99</v>
      </c>
      <c r="B31" s="50">
        <v>2050</v>
      </c>
      <c r="C31" s="50">
        <v>2043</v>
      </c>
      <c r="D31" s="50">
        <v>1991</v>
      </c>
      <c r="E31" s="50">
        <v>1978</v>
      </c>
      <c r="F31" s="50">
        <v>189</v>
      </c>
      <c r="G31" s="49"/>
    </row>
    <row r="32" spans="1:7" x14ac:dyDescent="0.25">
      <c r="A32" s="49" t="s">
        <v>100</v>
      </c>
      <c r="B32" s="50">
        <v>6284</v>
      </c>
      <c r="C32" s="50">
        <v>4694</v>
      </c>
      <c r="D32" s="50">
        <v>3961</v>
      </c>
      <c r="E32" s="50">
        <v>3788</v>
      </c>
      <c r="F32" s="50">
        <v>1729</v>
      </c>
      <c r="G32" s="49"/>
    </row>
    <row r="33" spans="1:7" x14ac:dyDescent="0.25">
      <c r="A33" s="49" t="s">
        <v>101</v>
      </c>
      <c r="B33" s="50">
        <v>3330</v>
      </c>
      <c r="C33" s="50">
        <v>2332</v>
      </c>
      <c r="D33" s="50">
        <v>1550</v>
      </c>
      <c r="E33" s="50">
        <v>946</v>
      </c>
      <c r="F33" s="50">
        <v>1303</v>
      </c>
      <c r="G33" s="49"/>
    </row>
    <row r="34" spans="1:7" x14ac:dyDescent="0.25">
      <c r="A34" s="49" t="s">
        <v>102</v>
      </c>
      <c r="B34" s="50">
        <v>4743</v>
      </c>
      <c r="C34" s="50">
        <v>482</v>
      </c>
      <c r="D34" s="50">
        <v>323</v>
      </c>
      <c r="E34" s="50">
        <v>38</v>
      </c>
      <c r="F34" s="50">
        <v>60</v>
      </c>
      <c r="G34" s="49"/>
    </row>
    <row r="35" spans="1:7" x14ac:dyDescent="0.25">
      <c r="A35" s="49" t="s">
        <v>103</v>
      </c>
      <c r="B35" s="50">
        <v>7697</v>
      </c>
      <c r="C35" s="50">
        <v>2844</v>
      </c>
      <c r="D35" s="50">
        <v>2734</v>
      </c>
      <c r="E35" s="50">
        <v>2880</v>
      </c>
      <c r="F35" s="50">
        <v>486</v>
      </c>
      <c r="G35" s="49"/>
    </row>
    <row r="36" spans="1:7" x14ac:dyDescent="0.25">
      <c r="A36" s="49" t="s">
        <v>104</v>
      </c>
      <c r="B36" s="50">
        <v>232</v>
      </c>
      <c r="C36" s="50">
        <v>310</v>
      </c>
      <c r="D36" s="50">
        <v>310</v>
      </c>
      <c r="E36" s="50">
        <v>310</v>
      </c>
      <c r="F36" s="50">
        <v>510</v>
      </c>
      <c r="G36" s="49"/>
    </row>
    <row r="37" spans="1:7" x14ac:dyDescent="0.25">
      <c r="A37" s="49" t="s">
        <v>105</v>
      </c>
      <c r="B37" s="50">
        <v>5370</v>
      </c>
      <c r="C37" s="50">
        <v>2832</v>
      </c>
      <c r="D37" s="50">
        <v>3644</v>
      </c>
      <c r="E37" s="50">
        <v>1029</v>
      </c>
      <c r="F37" s="50">
        <v>17</v>
      </c>
      <c r="G37" s="49"/>
    </row>
    <row r="38" spans="1:7" x14ac:dyDescent="0.25">
      <c r="A38" s="49" t="s">
        <v>106</v>
      </c>
      <c r="B38" s="50">
        <v>156625</v>
      </c>
      <c r="C38" s="50">
        <v>179314</v>
      </c>
      <c r="D38" s="50">
        <v>137402</v>
      </c>
      <c r="E38" s="50">
        <v>40881</v>
      </c>
      <c r="F38" s="50">
        <v>43086</v>
      </c>
      <c r="G38" s="49"/>
    </row>
    <row r="39" spans="1:7" x14ac:dyDescent="0.25">
      <c r="A39" s="49" t="s">
        <v>107</v>
      </c>
      <c r="B39" s="50">
        <v>2379</v>
      </c>
      <c r="C39" s="50">
        <v>2598</v>
      </c>
      <c r="D39" s="50">
        <v>1898</v>
      </c>
      <c r="E39" s="50">
        <v>1252</v>
      </c>
      <c r="F39" s="50">
        <v>1546</v>
      </c>
      <c r="G39" s="49"/>
    </row>
    <row r="40" spans="1:7" x14ac:dyDescent="0.25">
      <c r="A40" s="49" t="s">
        <v>108</v>
      </c>
      <c r="B40" s="50">
        <v>13898</v>
      </c>
      <c r="C40" s="50">
        <v>9573</v>
      </c>
      <c r="D40" s="50">
        <v>9151</v>
      </c>
      <c r="E40" s="50">
        <v>5157</v>
      </c>
      <c r="F40" s="50">
        <v>2718</v>
      </c>
      <c r="G40" s="49"/>
    </row>
    <row r="41" spans="1:7" x14ac:dyDescent="0.25">
      <c r="A41" s="49" t="s">
        <v>109</v>
      </c>
      <c r="B41" s="50">
        <v>359</v>
      </c>
      <c r="C41" s="50">
        <v>820</v>
      </c>
      <c r="D41" s="50">
        <v>2419</v>
      </c>
      <c r="E41" s="51" t="s">
        <v>74</v>
      </c>
      <c r="F41" s="51" t="s">
        <v>74</v>
      </c>
      <c r="G41" s="49"/>
    </row>
    <row r="42" spans="1:7" x14ac:dyDescent="0.25">
      <c r="A42" s="49" t="s">
        <v>110</v>
      </c>
      <c r="B42" s="50">
        <v>2039</v>
      </c>
      <c r="C42" s="50">
        <v>2520</v>
      </c>
      <c r="D42" s="50">
        <v>682</v>
      </c>
      <c r="E42" s="50">
        <v>1014</v>
      </c>
      <c r="F42" s="50">
        <v>64</v>
      </c>
      <c r="G42" s="49"/>
    </row>
    <row r="43" spans="1:7" x14ac:dyDescent="0.25">
      <c r="A43" s="49" t="s">
        <v>111</v>
      </c>
      <c r="B43" s="50">
        <v>11</v>
      </c>
      <c r="C43" s="50">
        <v>1696</v>
      </c>
      <c r="D43" s="51" t="s">
        <v>74</v>
      </c>
      <c r="E43" s="51" t="s">
        <v>74</v>
      </c>
      <c r="F43" s="51" t="s">
        <v>74</v>
      </c>
      <c r="G43" s="49"/>
    </row>
    <row r="44" spans="1:7" x14ac:dyDescent="0.25">
      <c r="A44" s="49" t="s">
        <v>112</v>
      </c>
      <c r="B44" s="50">
        <v>1294</v>
      </c>
      <c r="C44" s="50">
        <v>850</v>
      </c>
      <c r="D44" s="50">
        <v>769</v>
      </c>
      <c r="E44" s="51"/>
      <c r="F44" s="51"/>
      <c r="G44" s="49"/>
    </row>
    <row r="45" spans="1:7" x14ac:dyDescent="0.25">
      <c r="A45" s="49" t="s">
        <v>113</v>
      </c>
      <c r="B45" s="50">
        <v>687</v>
      </c>
      <c r="C45" s="50">
        <v>518</v>
      </c>
      <c r="D45" s="50">
        <v>470</v>
      </c>
      <c r="E45" s="50">
        <v>313</v>
      </c>
      <c r="F45" s="51" t="s">
        <v>74</v>
      </c>
      <c r="G45" s="49"/>
    </row>
    <row r="46" spans="1:7" x14ac:dyDescent="0.25">
      <c r="A46" s="49" t="s">
        <v>114</v>
      </c>
      <c r="B46" s="50">
        <v>157</v>
      </c>
      <c r="C46" s="50">
        <v>206</v>
      </c>
      <c r="D46" s="50">
        <v>304</v>
      </c>
      <c r="E46" s="51" t="s">
        <v>74</v>
      </c>
      <c r="F46" s="51" t="s">
        <v>74</v>
      </c>
      <c r="G46" s="49"/>
    </row>
    <row r="47" spans="1:7" x14ac:dyDescent="0.25">
      <c r="A47" s="49" t="s">
        <v>115</v>
      </c>
      <c r="B47" s="50">
        <v>590</v>
      </c>
      <c r="C47" s="50">
        <v>237</v>
      </c>
      <c r="D47" s="50">
        <v>431</v>
      </c>
      <c r="E47" s="50">
        <v>270</v>
      </c>
      <c r="F47" s="50">
        <v>68</v>
      </c>
      <c r="G47" s="49"/>
    </row>
    <row r="48" spans="1:7" x14ac:dyDescent="0.25">
      <c r="A48" s="49" t="s">
        <v>116</v>
      </c>
      <c r="B48" s="50">
        <v>99</v>
      </c>
      <c r="C48" s="50">
        <v>113</v>
      </c>
      <c r="D48" s="50">
        <v>241</v>
      </c>
      <c r="E48" s="50">
        <v>244</v>
      </c>
      <c r="F48" s="50">
        <v>183</v>
      </c>
      <c r="G48" s="49"/>
    </row>
    <row r="49" spans="1:7" x14ac:dyDescent="0.25">
      <c r="A49" s="49" t="s">
        <v>117</v>
      </c>
      <c r="B49" s="50">
        <v>668</v>
      </c>
      <c r="C49" s="50">
        <v>424</v>
      </c>
      <c r="D49" s="50">
        <v>567</v>
      </c>
      <c r="E49" s="50">
        <v>588</v>
      </c>
      <c r="F49" s="50">
        <v>76</v>
      </c>
      <c r="G49" s="49"/>
    </row>
    <row r="50" spans="1:7" x14ac:dyDescent="0.25">
      <c r="A50" s="49" t="s">
        <v>118</v>
      </c>
      <c r="B50" s="50">
        <v>19802</v>
      </c>
      <c r="C50" s="50">
        <v>16957</v>
      </c>
      <c r="D50" s="50">
        <v>15034</v>
      </c>
      <c r="E50" s="50">
        <v>7586</v>
      </c>
      <c r="F50" s="50">
        <v>3109</v>
      </c>
      <c r="G50" s="49"/>
    </row>
    <row r="51" spans="1:7" x14ac:dyDescent="0.25">
      <c r="A51" s="49" t="s">
        <v>119</v>
      </c>
      <c r="B51" s="50">
        <v>3905</v>
      </c>
      <c r="C51" s="51" t="s">
        <v>74</v>
      </c>
      <c r="D51" s="51" t="s">
        <v>74</v>
      </c>
      <c r="E51" s="51" t="s">
        <v>74</v>
      </c>
      <c r="F51" s="51" t="s">
        <v>74</v>
      </c>
      <c r="G51" s="49"/>
    </row>
    <row r="52" spans="1:7" x14ac:dyDescent="0.25">
      <c r="A52" s="49" t="s">
        <v>10</v>
      </c>
      <c r="B52" s="50">
        <v>26086</v>
      </c>
      <c r="C52" s="50">
        <v>19555</v>
      </c>
      <c r="D52" s="50">
        <v>16932</v>
      </c>
      <c r="E52" s="50">
        <v>8838</v>
      </c>
      <c r="F52" s="50">
        <v>4655</v>
      </c>
      <c r="G52" s="49"/>
    </row>
    <row r="53" spans="1:7" x14ac:dyDescent="0.25">
      <c r="A53" s="49" t="s">
        <v>120</v>
      </c>
      <c r="B53" s="50">
        <v>44786</v>
      </c>
      <c r="C53" s="50">
        <v>48533</v>
      </c>
      <c r="D53" s="50">
        <v>44879</v>
      </c>
      <c r="E53" s="50">
        <v>44201</v>
      </c>
      <c r="F53" s="50">
        <v>27589</v>
      </c>
      <c r="G53" s="49"/>
    </row>
    <row r="54" spans="1:7" x14ac:dyDescent="0.25">
      <c r="A54" s="49" t="s">
        <v>121</v>
      </c>
      <c r="B54" s="51" t="s">
        <v>74</v>
      </c>
      <c r="C54" s="51" t="s">
        <v>74</v>
      </c>
      <c r="D54" s="51" t="s">
        <v>74</v>
      </c>
      <c r="E54" s="50">
        <v>16091</v>
      </c>
      <c r="F54" s="50">
        <v>4185</v>
      </c>
      <c r="G54" s="49"/>
    </row>
    <row r="55" spans="1:7" x14ac:dyDescent="0.25">
      <c r="A55" s="49" t="s">
        <v>122</v>
      </c>
      <c r="B55" s="50">
        <v>6513</v>
      </c>
      <c r="C55" s="50">
        <v>3726</v>
      </c>
      <c r="D55" s="50">
        <v>3700</v>
      </c>
      <c r="E55" s="50">
        <v>1069</v>
      </c>
      <c r="F55" s="51" t="s">
        <v>74</v>
      </c>
      <c r="G55" s="49"/>
    </row>
    <row r="56" spans="1:7" x14ac:dyDescent="0.25">
      <c r="A56" s="49" t="s">
        <v>123</v>
      </c>
      <c r="B56" s="50">
        <v>77385</v>
      </c>
      <c r="C56" s="50">
        <v>71814</v>
      </c>
      <c r="D56" s="50">
        <v>65511</v>
      </c>
      <c r="E56" s="50">
        <v>70199</v>
      </c>
      <c r="F56" s="50">
        <v>36429</v>
      </c>
      <c r="G56" s="49"/>
    </row>
    <row r="57" spans="1:7" x14ac:dyDescent="0.25">
      <c r="A57" s="49" t="s">
        <v>124</v>
      </c>
      <c r="B57" s="51" t="s">
        <v>74</v>
      </c>
      <c r="C57" s="51" t="s">
        <v>74</v>
      </c>
      <c r="D57" s="51" t="s">
        <v>74</v>
      </c>
      <c r="E57" s="50">
        <v>105235</v>
      </c>
      <c r="F57" s="50">
        <v>105235</v>
      </c>
      <c r="G57" s="49"/>
    </row>
    <row r="58" spans="1:7" x14ac:dyDescent="0.25">
      <c r="A58" s="49" t="s">
        <v>125</v>
      </c>
      <c r="B58" s="50">
        <v>35</v>
      </c>
      <c r="C58" s="50">
        <v>34</v>
      </c>
      <c r="D58" s="50">
        <v>31</v>
      </c>
      <c r="E58" s="50">
        <v>1</v>
      </c>
      <c r="F58" s="50">
        <v>1</v>
      </c>
      <c r="G58" s="49"/>
    </row>
    <row r="59" spans="1:7" x14ac:dyDescent="0.25">
      <c r="A59" s="49" t="s">
        <v>126</v>
      </c>
      <c r="B59" s="50">
        <v>367907</v>
      </c>
      <c r="C59" s="50">
        <v>346318</v>
      </c>
      <c r="D59" s="50">
        <v>263384</v>
      </c>
      <c r="E59" s="50">
        <v>4557</v>
      </c>
      <c r="F59" s="50">
        <v>2977</v>
      </c>
      <c r="G59" s="49"/>
    </row>
    <row r="60" spans="1:7" x14ac:dyDescent="0.25">
      <c r="A60" s="49" t="s">
        <v>127</v>
      </c>
      <c r="B60" s="51" t="s">
        <v>74</v>
      </c>
      <c r="C60" s="50">
        <v>39</v>
      </c>
      <c r="D60" s="50">
        <v>2</v>
      </c>
      <c r="E60" s="51" t="s">
        <v>74</v>
      </c>
      <c r="F60" s="51" t="s">
        <v>74</v>
      </c>
      <c r="G60" s="49"/>
    </row>
    <row r="61" spans="1:7" x14ac:dyDescent="0.25">
      <c r="A61" s="49" t="s">
        <v>128</v>
      </c>
      <c r="B61" s="50">
        <v>-288702</v>
      </c>
      <c r="C61" s="50">
        <v>-238891</v>
      </c>
      <c r="D61" s="50">
        <v>-191526</v>
      </c>
      <c r="E61" s="50">
        <v>-139111</v>
      </c>
      <c r="F61" s="50">
        <v>-101556</v>
      </c>
      <c r="G61" s="49"/>
    </row>
    <row r="62" spans="1:7" x14ac:dyDescent="0.25">
      <c r="A62" s="49" t="s">
        <v>129</v>
      </c>
      <c r="B62" s="50">
        <v>79240</v>
      </c>
      <c r="C62" s="50">
        <v>107500</v>
      </c>
      <c r="D62" s="50">
        <v>71891</v>
      </c>
      <c r="E62" s="50">
        <v>-134553</v>
      </c>
      <c r="F62" s="50">
        <v>-98578</v>
      </c>
      <c r="G62" s="4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dimension ref="A4:G56"/>
  <sheetViews>
    <sheetView topLeftCell="A4" workbookViewId="0">
      <selection activeCell="B39" sqref="B39"/>
    </sheetView>
  </sheetViews>
  <sheetFormatPr defaultRowHeight="13.2" x14ac:dyDescent="0.25"/>
  <cols>
    <col min="1" max="1" width="50" style="43" customWidth="1"/>
    <col min="2" max="196" width="12" style="43" customWidth="1"/>
    <col min="197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x14ac:dyDescent="0.25">
      <c r="A7" s="45" t="s">
        <v>47</v>
      </c>
    </row>
    <row r="10" spans="1:7" x14ac:dyDescent="0.25">
      <c r="A10" s="46" t="s">
        <v>130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76</v>
      </c>
      <c r="B16" s="50">
        <v>-49811</v>
      </c>
      <c r="C16" s="50">
        <v>-47365</v>
      </c>
      <c r="D16" s="50">
        <v>-52415</v>
      </c>
      <c r="E16" s="50">
        <v>-37630</v>
      </c>
      <c r="F16" s="50">
        <v>-19356</v>
      </c>
      <c r="G16" s="49"/>
    </row>
    <row r="17" spans="1:7" x14ac:dyDescent="0.25">
      <c r="A17" s="49" t="s">
        <v>131</v>
      </c>
      <c r="B17" s="50">
        <v>1032</v>
      </c>
      <c r="C17" s="50">
        <v>789</v>
      </c>
      <c r="D17" s="50">
        <v>712</v>
      </c>
      <c r="E17" s="50">
        <v>517</v>
      </c>
      <c r="F17" s="50">
        <v>129</v>
      </c>
      <c r="G17" s="49"/>
    </row>
    <row r="18" spans="1:7" x14ac:dyDescent="0.25">
      <c r="A18" s="49" t="s">
        <v>132</v>
      </c>
      <c r="B18" s="50">
        <v>14612</v>
      </c>
      <c r="C18" s="50">
        <v>7226</v>
      </c>
      <c r="D18" s="50">
        <v>2977</v>
      </c>
      <c r="E18" s="50">
        <v>911</v>
      </c>
      <c r="F18" s="50">
        <v>535</v>
      </c>
      <c r="G18" s="49"/>
    </row>
    <row r="19" spans="1:7" x14ac:dyDescent="0.25">
      <c r="A19" s="49" t="s">
        <v>133</v>
      </c>
      <c r="B19" s="51" t="s">
        <v>74</v>
      </c>
      <c r="C19" s="51" t="s">
        <v>74</v>
      </c>
      <c r="D19" s="50">
        <v>21030</v>
      </c>
      <c r="E19" s="50">
        <v>11906</v>
      </c>
      <c r="F19" s="50">
        <v>-2958</v>
      </c>
      <c r="G19" s="49"/>
    </row>
    <row r="20" spans="1:7" x14ac:dyDescent="0.25">
      <c r="A20" s="49" t="s">
        <v>134</v>
      </c>
      <c r="B20" s="50">
        <v>577</v>
      </c>
      <c r="C20" s="50">
        <v>304</v>
      </c>
      <c r="D20" s="50">
        <v>-309</v>
      </c>
      <c r="E20" s="51" t="s">
        <v>74</v>
      </c>
      <c r="F20" s="51" t="s">
        <v>74</v>
      </c>
      <c r="G20" s="49"/>
    </row>
    <row r="21" spans="1:7" x14ac:dyDescent="0.25">
      <c r="A21" s="49" t="s">
        <v>135</v>
      </c>
      <c r="B21" s="50">
        <v>158</v>
      </c>
      <c r="C21" s="50">
        <v>66</v>
      </c>
      <c r="D21" s="50">
        <v>46</v>
      </c>
      <c r="E21" s="50">
        <v>68</v>
      </c>
      <c r="F21" s="50">
        <v>89</v>
      </c>
      <c r="G21" s="49"/>
    </row>
    <row r="22" spans="1:7" x14ac:dyDescent="0.25">
      <c r="A22" s="49" t="s">
        <v>136</v>
      </c>
      <c r="B22" s="50">
        <v>887</v>
      </c>
      <c r="C22" s="50">
        <v>602</v>
      </c>
      <c r="D22" s="50">
        <v>582</v>
      </c>
      <c r="E22" s="51" t="s">
        <v>74</v>
      </c>
      <c r="F22" s="51" t="s">
        <v>74</v>
      </c>
      <c r="G22" s="49"/>
    </row>
    <row r="23" spans="1:7" x14ac:dyDescent="0.25">
      <c r="A23" s="49" t="s">
        <v>137</v>
      </c>
      <c r="B23" s="51" t="s">
        <v>74</v>
      </c>
      <c r="C23" s="50">
        <v>241</v>
      </c>
      <c r="D23" s="50">
        <v>672</v>
      </c>
      <c r="E23" s="50">
        <v>1555</v>
      </c>
      <c r="F23" s="50">
        <v>1705</v>
      </c>
      <c r="G23" s="49"/>
    </row>
    <row r="24" spans="1:7" x14ac:dyDescent="0.25">
      <c r="A24" s="49" t="s">
        <v>138</v>
      </c>
      <c r="B24" s="51" t="s">
        <v>74</v>
      </c>
      <c r="C24" s="50">
        <v>1119</v>
      </c>
      <c r="D24" s="51" t="s">
        <v>74</v>
      </c>
      <c r="E24" s="51" t="s">
        <v>74</v>
      </c>
      <c r="F24" s="51" t="s">
        <v>74</v>
      </c>
      <c r="G24" s="49"/>
    </row>
    <row r="25" spans="1:7" x14ac:dyDescent="0.25">
      <c r="A25" s="49" t="s">
        <v>139</v>
      </c>
      <c r="B25" s="50">
        <v>9</v>
      </c>
      <c r="C25" s="50">
        <v>52</v>
      </c>
      <c r="D25" s="51" t="s">
        <v>74</v>
      </c>
      <c r="E25" s="50">
        <v>159</v>
      </c>
      <c r="F25" s="51" t="s">
        <v>74</v>
      </c>
      <c r="G25" s="49"/>
    </row>
    <row r="26" spans="1:7" x14ac:dyDescent="0.25">
      <c r="A26" s="49" t="s">
        <v>140</v>
      </c>
      <c r="B26" s="50">
        <v>6</v>
      </c>
      <c r="C26" s="50">
        <v>-32</v>
      </c>
      <c r="D26" s="50">
        <v>23</v>
      </c>
      <c r="E26" s="50">
        <v>1835</v>
      </c>
      <c r="F26" s="50">
        <v>423</v>
      </c>
      <c r="G26" s="49"/>
    </row>
    <row r="27" spans="1:7" x14ac:dyDescent="0.25">
      <c r="A27" s="49" t="s">
        <v>141</v>
      </c>
      <c r="B27" s="50">
        <v>77</v>
      </c>
      <c r="C27" s="50">
        <v>117</v>
      </c>
      <c r="D27" s="50">
        <v>118</v>
      </c>
      <c r="E27" s="50">
        <v>23</v>
      </c>
      <c r="F27" s="50">
        <v>63</v>
      </c>
      <c r="G27" s="49"/>
    </row>
    <row r="28" spans="1:7" x14ac:dyDescent="0.25">
      <c r="A28" s="49" t="s">
        <v>142</v>
      </c>
      <c r="B28" s="50">
        <v>-2769</v>
      </c>
      <c r="C28" s="50">
        <v>-437</v>
      </c>
      <c r="D28" s="50">
        <v>-2241</v>
      </c>
      <c r="E28" s="50">
        <v>-1003</v>
      </c>
      <c r="F28" s="50">
        <v>-4793</v>
      </c>
      <c r="G28" s="49"/>
    </row>
    <row r="29" spans="1:7" x14ac:dyDescent="0.25">
      <c r="A29" s="49" t="s">
        <v>93</v>
      </c>
      <c r="B29" s="50">
        <v>-5563</v>
      </c>
      <c r="C29" s="50">
        <v>-2161</v>
      </c>
      <c r="D29" s="50">
        <v>-4696</v>
      </c>
      <c r="E29" s="50">
        <v>-2565</v>
      </c>
      <c r="F29" s="50">
        <v>-2408</v>
      </c>
      <c r="G29" s="49"/>
    </row>
    <row r="30" spans="1:7" x14ac:dyDescent="0.25">
      <c r="A30" s="49" t="s">
        <v>94</v>
      </c>
      <c r="B30" s="50">
        <v>-772</v>
      </c>
      <c r="C30" s="50">
        <v>250</v>
      </c>
      <c r="D30" s="50">
        <v>-1471</v>
      </c>
      <c r="E30" s="50">
        <v>-1128</v>
      </c>
      <c r="F30" s="50">
        <v>-10</v>
      </c>
      <c r="G30" s="49"/>
    </row>
    <row r="31" spans="1:7" x14ac:dyDescent="0.25">
      <c r="A31" s="49" t="s">
        <v>143</v>
      </c>
      <c r="B31" s="50">
        <v>-117</v>
      </c>
      <c r="C31" s="50">
        <v>210</v>
      </c>
      <c r="D31" s="50">
        <v>552</v>
      </c>
      <c r="E31" s="50">
        <v>-62</v>
      </c>
      <c r="F31" s="51" t="s">
        <v>74</v>
      </c>
      <c r="G31" s="49"/>
    </row>
    <row r="32" spans="1:7" x14ac:dyDescent="0.25">
      <c r="A32" s="49" t="s">
        <v>107</v>
      </c>
      <c r="B32" s="50">
        <v>-1159</v>
      </c>
      <c r="C32" s="50">
        <v>592</v>
      </c>
      <c r="D32" s="50">
        <v>615</v>
      </c>
      <c r="E32" s="50">
        <v>-309</v>
      </c>
      <c r="F32" s="50">
        <v>678</v>
      </c>
      <c r="G32" s="49"/>
    </row>
    <row r="33" spans="1:7" x14ac:dyDescent="0.25">
      <c r="A33" s="49" t="s">
        <v>118</v>
      </c>
      <c r="B33" s="50">
        <v>4418</v>
      </c>
      <c r="C33" s="50">
        <v>146</v>
      </c>
      <c r="D33" s="50">
        <v>4964</v>
      </c>
      <c r="E33" s="50">
        <v>3622</v>
      </c>
      <c r="F33" s="50">
        <v>651</v>
      </c>
      <c r="G33" s="49"/>
    </row>
    <row r="34" spans="1:7" x14ac:dyDescent="0.25">
      <c r="A34" s="49" t="s">
        <v>122</v>
      </c>
      <c r="B34" s="50">
        <v>-520</v>
      </c>
      <c r="C34" s="50">
        <v>26</v>
      </c>
      <c r="D34" s="50">
        <v>-769</v>
      </c>
      <c r="E34" s="50">
        <v>406</v>
      </c>
      <c r="F34" s="51" t="s">
        <v>74</v>
      </c>
      <c r="G34" s="49"/>
    </row>
    <row r="35" spans="1:7" x14ac:dyDescent="0.25">
      <c r="A35" s="49" t="s">
        <v>144</v>
      </c>
      <c r="B35" s="51" t="s">
        <v>74</v>
      </c>
      <c r="C35" s="50">
        <v>-3813</v>
      </c>
      <c r="D35" s="51" t="s">
        <v>74</v>
      </c>
      <c r="E35" s="51" t="s">
        <v>74</v>
      </c>
      <c r="F35" s="51" t="s">
        <v>74</v>
      </c>
      <c r="G35" s="49"/>
    </row>
    <row r="36" spans="1:7" x14ac:dyDescent="0.25">
      <c r="A36" s="49" t="s">
        <v>145</v>
      </c>
      <c r="B36" s="50">
        <v>-38935</v>
      </c>
      <c r="C36" s="50">
        <v>-42068</v>
      </c>
      <c r="D36" s="50">
        <v>-29610</v>
      </c>
      <c r="E36" s="50">
        <v>-21695</v>
      </c>
      <c r="F36" s="50">
        <v>-25252</v>
      </c>
      <c r="G36" s="49"/>
    </row>
    <row r="37" spans="1:7" x14ac:dyDescent="0.25">
      <c r="A37" s="49" t="s">
        <v>146</v>
      </c>
      <c r="B37" s="50">
        <v>-4758</v>
      </c>
      <c r="C37" s="50">
        <v>-842</v>
      </c>
      <c r="D37" s="50">
        <v>-535</v>
      </c>
      <c r="E37" s="50">
        <v>-2276</v>
      </c>
      <c r="F37" s="50">
        <v>-443</v>
      </c>
      <c r="G37" s="49"/>
    </row>
    <row r="38" spans="1:7" x14ac:dyDescent="0.25">
      <c r="A38" s="49" t="s">
        <v>147</v>
      </c>
      <c r="B38" s="50">
        <v>2</v>
      </c>
      <c r="C38" s="51" t="s">
        <v>74</v>
      </c>
      <c r="D38" s="51" t="s">
        <v>74</v>
      </c>
      <c r="E38" s="50">
        <v>6</v>
      </c>
      <c r="F38" s="51" t="s">
        <v>74</v>
      </c>
      <c r="G38" s="49"/>
    </row>
    <row r="39" spans="1:7" x14ac:dyDescent="0.25">
      <c r="A39" s="49" t="s">
        <v>148</v>
      </c>
      <c r="B39" s="51" t="s">
        <v>74</v>
      </c>
      <c r="C39" s="50">
        <v>-79906</v>
      </c>
      <c r="D39" s="50">
        <v>-69421</v>
      </c>
      <c r="E39" s="51" t="s">
        <v>74</v>
      </c>
      <c r="F39" s="51" t="s">
        <v>74</v>
      </c>
      <c r="G39" s="49"/>
    </row>
    <row r="40" spans="1:7" x14ac:dyDescent="0.25">
      <c r="A40" s="49" t="s">
        <v>149</v>
      </c>
      <c r="B40" s="50">
        <v>77400</v>
      </c>
      <c r="C40" s="50">
        <v>71355</v>
      </c>
      <c r="D40" s="51" t="s">
        <v>74</v>
      </c>
      <c r="E40" s="51" t="s">
        <v>74</v>
      </c>
      <c r="F40" s="51" t="s">
        <v>74</v>
      </c>
      <c r="G40" s="49"/>
    </row>
    <row r="41" spans="1:7" x14ac:dyDescent="0.25">
      <c r="A41" s="49" t="s">
        <v>150</v>
      </c>
      <c r="B41" s="50">
        <v>72644</v>
      </c>
      <c r="C41" s="50">
        <v>-9393</v>
      </c>
      <c r="D41" s="50">
        <v>-69956</v>
      </c>
      <c r="E41" s="50">
        <v>-2270</v>
      </c>
      <c r="F41" s="50">
        <v>-443</v>
      </c>
      <c r="G41" s="49"/>
    </row>
    <row r="42" spans="1:7" x14ac:dyDescent="0.25">
      <c r="A42" s="49" t="s">
        <v>151</v>
      </c>
      <c r="B42" s="51" t="s">
        <v>74</v>
      </c>
      <c r="C42" s="50">
        <v>70568</v>
      </c>
      <c r="D42" s="50">
        <v>109352</v>
      </c>
      <c r="E42" s="50">
        <v>-233</v>
      </c>
      <c r="F42" s="51" t="s">
        <v>74</v>
      </c>
      <c r="G42" s="49"/>
    </row>
    <row r="43" spans="1:7" x14ac:dyDescent="0.25">
      <c r="A43" s="49" t="s">
        <v>152</v>
      </c>
      <c r="B43" s="51" t="s">
        <v>74</v>
      </c>
      <c r="C43" s="50">
        <v>48506</v>
      </c>
      <c r="D43" s="51" t="s">
        <v>74</v>
      </c>
      <c r="E43" s="50">
        <v>15000</v>
      </c>
      <c r="F43" s="50">
        <v>5000</v>
      </c>
      <c r="G43" s="49"/>
    </row>
    <row r="44" spans="1:7" x14ac:dyDescent="0.25">
      <c r="A44" s="49" t="s">
        <v>153</v>
      </c>
      <c r="B44" s="50">
        <v>6946</v>
      </c>
      <c r="C44" s="50">
        <v>5168</v>
      </c>
      <c r="D44" s="50">
        <v>2590</v>
      </c>
      <c r="E44" s="50">
        <v>656</v>
      </c>
      <c r="F44" s="50">
        <v>338</v>
      </c>
      <c r="G44" s="49"/>
    </row>
    <row r="45" spans="1:7" x14ac:dyDescent="0.25">
      <c r="A45" s="49" t="s">
        <v>154</v>
      </c>
      <c r="B45" s="51" t="s">
        <v>74</v>
      </c>
      <c r="C45" s="51" t="s">
        <v>74</v>
      </c>
      <c r="D45" s="51" t="s">
        <v>74</v>
      </c>
      <c r="E45" s="51" t="s">
        <v>74</v>
      </c>
      <c r="F45" s="50">
        <v>41818</v>
      </c>
      <c r="G45" s="49"/>
    </row>
    <row r="46" spans="1:7" x14ac:dyDescent="0.25">
      <c r="A46" s="49" t="s">
        <v>155</v>
      </c>
      <c r="B46" s="51" t="s">
        <v>74</v>
      </c>
      <c r="C46" s="51" t="s">
        <v>74</v>
      </c>
      <c r="D46" s="50">
        <v>1784</v>
      </c>
      <c r="E46" s="51" t="s">
        <v>74</v>
      </c>
      <c r="F46" s="51" t="s">
        <v>74</v>
      </c>
      <c r="G46" s="49"/>
    </row>
    <row r="47" spans="1:7" x14ac:dyDescent="0.25">
      <c r="A47" s="49" t="s">
        <v>156</v>
      </c>
      <c r="B47" s="51" t="s">
        <v>74</v>
      </c>
      <c r="C47" s="51" t="s">
        <v>74</v>
      </c>
      <c r="D47" s="50">
        <v>31</v>
      </c>
      <c r="E47" s="51" t="s">
        <v>74</v>
      </c>
      <c r="F47" s="51" t="s">
        <v>74</v>
      </c>
      <c r="G47" s="49"/>
    </row>
    <row r="48" spans="1:7" x14ac:dyDescent="0.25">
      <c r="A48" s="49" t="s">
        <v>157</v>
      </c>
      <c r="B48" s="51" t="s">
        <v>74</v>
      </c>
      <c r="C48" s="50">
        <v>-40000</v>
      </c>
      <c r="D48" s="51" t="s">
        <v>74</v>
      </c>
      <c r="E48" s="51" t="s">
        <v>74</v>
      </c>
      <c r="F48" s="51" t="s">
        <v>74</v>
      </c>
      <c r="G48" s="49"/>
    </row>
    <row r="49" spans="1:7" x14ac:dyDescent="0.25">
      <c r="A49" s="49" t="s">
        <v>158</v>
      </c>
      <c r="B49" s="51" t="s">
        <v>74</v>
      </c>
      <c r="C49" s="50">
        <v>-2496</v>
      </c>
      <c r="D49" s="51" t="s">
        <v>74</v>
      </c>
      <c r="E49" s="51" t="s">
        <v>74</v>
      </c>
      <c r="F49" s="51" t="s">
        <v>74</v>
      </c>
      <c r="G49" s="49"/>
    </row>
    <row r="50" spans="1:7" x14ac:dyDescent="0.25">
      <c r="A50" s="49" t="s">
        <v>159</v>
      </c>
      <c r="B50" s="50">
        <v>32</v>
      </c>
      <c r="C50" s="51" t="s">
        <v>74</v>
      </c>
      <c r="D50" s="51" t="s">
        <v>74</v>
      </c>
      <c r="E50" s="51" t="s">
        <v>74</v>
      </c>
      <c r="F50" s="51" t="s">
        <v>74</v>
      </c>
      <c r="G50" s="49"/>
    </row>
    <row r="51" spans="1:7" x14ac:dyDescent="0.25">
      <c r="A51" s="49" t="s">
        <v>160</v>
      </c>
      <c r="B51" s="51" t="s">
        <v>74</v>
      </c>
      <c r="C51" s="51" t="s">
        <v>74</v>
      </c>
      <c r="D51" s="51" t="s">
        <v>74</v>
      </c>
      <c r="E51" s="50">
        <v>1</v>
      </c>
      <c r="F51" s="51" t="s">
        <v>74</v>
      </c>
      <c r="G51" s="49"/>
    </row>
    <row r="52" spans="1:7" x14ac:dyDescent="0.25">
      <c r="A52" s="49" t="s">
        <v>161</v>
      </c>
      <c r="B52" s="50">
        <v>6978</v>
      </c>
      <c r="C52" s="50">
        <v>81746</v>
      </c>
      <c r="D52" s="50">
        <v>113757</v>
      </c>
      <c r="E52" s="50">
        <v>15424</v>
      </c>
      <c r="F52" s="50">
        <v>47156</v>
      </c>
      <c r="G52" s="49"/>
    </row>
    <row r="53" spans="1:7" x14ac:dyDescent="0.25">
      <c r="A53" s="49" t="s">
        <v>162</v>
      </c>
      <c r="B53" s="50">
        <v>40687</v>
      </c>
      <c r="C53" s="50">
        <v>30285</v>
      </c>
      <c r="D53" s="50">
        <v>14191</v>
      </c>
      <c r="E53" s="50">
        <v>-8541</v>
      </c>
      <c r="F53" s="50">
        <v>21461</v>
      </c>
      <c r="G53" s="49"/>
    </row>
    <row r="54" spans="1:7" x14ac:dyDescent="0.25">
      <c r="A54" s="49" t="s">
        <v>163</v>
      </c>
      <c r="B54" s="50">
        <v>69776</v>
      </c>
      <c r="C54" s="50">
        <v>39491</v>
      </c>
      <c r="D54" s="50">
        <v>25300</v>
      </c>
      <c r="E54" s="50">
        <v>33841</v>
      </c>
      <c r="F54" s="50">
        <v>12380</v>
      </c>
      <c r="G54" s="49"/>
    </row>
    <row r="55" spans="1:7" x14ac:dyDescent="0.25">
      <c r="A55" s="49" t="s">
        <v>164</v>
      </c>
      <c r="B55" s="50">
        <v>110463</v>
      </c>
      <c r="C55" s="50">
        <v>69776</v>
      </c>
      <c r="D55" s="50">
        <v>39491</v>
      </c>
      <c r="E55" s="50">
        <v>25300</v>
      </c>
      <c r="F55" s="50">
        <v>33841</v>
      </c>
      <c r="G55" s="49"/>
    </row>
    <row r="56" spans="1:7" x14ac:dyDescent="0.25">
      <c r="A56" s="49" t="s">
        <v>165</v>
      </c>
      <c r="B56" s="50">
        <v>2360</v>
      </c>
      <c r="C56" s="50">
        <v>7917</v>
      </c>
      <c r="D56" s="50">
        <v>4234</v>
      </c>
      <c r="E56" s="50">
        <v>2738</v>
      </c>
      <c r="F56" s="50">
        <v>2149</v>
      </c>
      <c r="G56" s="4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SILK_DCF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2022-10-13T20:19:31Z</dcterms:modified>
</cp:coreProperties>
</file>